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32—2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2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含上年结转33.63万</t>
        </r>
      </text>
    </comment>
    <comment ref="D2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含上年结转36.79万</t>
        </r>
      </text>
    </comment>
    <comment ref="E2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含上年结转338.8万</t>
        </r>
      </text>
    </comment>
    <comment ref="E1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含上年结转291.49万</t>
        </r>
      </text>
    </comment>
    <comment ref="E1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含上年结转123.59万
</t>
        </r>
      </text>
    </comment>
    <comment ref="E4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含上年结转1155.26+19974.35万</t>
        </r>
      </text>
    </comment>
    <comment ref="E3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含上年结转13.72万</t>
        </r>
      </text>
    </comment>
    <comment ref="E2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含上年结转684.21+1020.79万</t>
        </r>
      </text>
    </comment>
    <comment ref="E3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含上年结转290.9万</t>
        </r>
      </text>
    </comment>
    <comment ref="C4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含上年结转10.3+5.96万</t>
        </r>
      </text>
    </comment>
    <comment ref="C37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含上年结转19.76万</t>
        </r>
      </text>
    </comment>
  </commentList>
</comments>
</file>

<file path=xl/sharedStrings.xml><?xml version="1.0" encoding="utf-8"?>
<sst xmlns="http://schemas.openxmlformats.org/spreadsheetml/2006/main" count="86" uniqueCount="39">
  <si>
    <t>单位：万元</t>
  </si>
  <si>
    <t>科目名称</t>
  </si>
  <si>
    <t>预算执行额</t>
  </si>
  <si>
    <t>预算与执行的差异额</t>
  </si>
  <si>
    <t>小计</t>
  </si>
  <si>
    <t>基本支出</t>
  </si>
  <si>
    <t>项目支出</t>
  </si>
  <si>
    <r>
      <t>附表</t>
    </r>
    <r>
      <rPr>
        <sz val="16"/>
        <rFont val="Times New Roman"/>
        <family val="1"/>
      </rPr>
      <t>2</t>
    </r>
  </si>
  <si>
    <r>
      <t>气象局</t>
    </r>
    <r>
      <rPr>
        <sz val="20"/>
        <rFont val="Times New Roman"/>
        <family val="1"/>
      </rPr>
      <t>2010</t>
    </r>
    <r>
      <rPr>
        <sz val="20"/>
        <rFont val="宋体"/>
        <family val="0"/>
      </rPr>
      <t>年度重点审计单位和资金预算执行情况表</t>
    </r>
  </si>
  <si>
    <t>预算额</t>
  </si>
  <si>
    <t>基本支出</t>
  </si>
  <si>
    <t>项目支出</t>
  </si>
  <si>
    <t>实际执行</t>
  </si>
  <si>
    <t>其中：审计调整影响</t>
  </si>
  <si>
    <t>人员经费</t>
  </si>
  <si>
    <t>公用经费</t>
  </si>
  <si>
    <t>部门合计</t>
  </si>
  <si>
    <t>本级</t>
  </si>
  <si>
    <r>
      <t>外交（</t>
    </r>
    <r>
      <rPr>
        <sz val="10"/>
        <rFont val="Times New Roman"/>
        <family val="1"/>
      </rPr>
      <t>202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</si>
  <si>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国际组织（</t>
    </r>
    <r>
      <rPr>
        <sz val="10"/>
        <rFont val="Times New Roman"/>
        <family val="1"/>
      </rPr>
      <t>20204</t>
    </r>
    <r>
      <rPr>
        <sz val="10"/>
        <rFont val="宋体"/>
        <family val="0"/>
      </rPr>
      <t>）</t>
    </r>
  </si>
  <si>
    <r>
      <t>科学技术（</t>
    </r>
    <r>
      <rPr>
        <sz val="10"/>
        <rFont val="Times New Roman"/>
        <family val="1"/>
      </rPr>
      <t>206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</si>
  <si>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应用研究（</t>
    </r>
    <r>
      <rPr>
        <sz val="10"/>
        <rFont val="Times New Roman"/>
        <family val="1"/>
      </rPr>
      <t>20603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</si>
  <si>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技术研究与开发（</t>
    </r>
    <r>
      <rPr>
        <sz val="10"/>
        <rFont val="Times New Roman"/>
        <family val="1"/>
      </rPr>
      <t>20604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</si>
  <si>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其他科学技术支出（</t>
    </r>
    <r>
      <rPr>
        <sz val="10"/>
        <rFont val="Times New Roman"/>
        <family val="1"/>
      </rPr>
      <t>20699</t>
    </r>
    <r>
      <rPr>
        <sz val="10"/>
        <rFont val="宋体"/>
        <family val="0"/>
      </rPr>
      <t>）</t>
    </r>
  </si>
  <si>
    <r>
      <t>文化体育与传媒（</t>
    </r>
    <r>
      <rPr>
        <sz val="10"/>
        <rFont val="Times New Roman"/>
        <family val="1"/>
      </rPr>
      <t>207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</si>
  <si>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其他文化体育与传媒（</t>
    </r>
    <r>
      <rPr>
        <sz val="10"/>
        <rFont val="Times New Roman"/>
        <family val="1"/>
      </rPr>
      <t>20799</t>
    </r>
    <r>
      <rPr>
        <sz val="10"/>
        <rFont val="宋体"/>
        <family val="0"/>
      </rPr>
      <t>）</t>
    </r>
  </si>
  <si>
    <r>
      <t>社会保障和就业（</t>
    </r>
    <r>
      <rPr>
        <sz val="10"/>
        <rFont val="Times New Roman"/>
        <family val="1"/>
      </rPr>
      <t>208</t>
    </r>
    <r>
      <rPr>
        <sz val="10"/>
        <rFont val="宋体"/>
        <family val="0"/>
      </rPr>
      <t>）</t>
    </r>
  </si>
  <si>
    <r>
      <t xml:space="preserve">     </t>
    </r>
    <r>
      <rPr>
        <sz val="10"/>
        <rFont val="宋体"/>
        <family val="0"/>
      </rPr>
      <t>行政事业单位离退休（</t>
    </r>
    <r>
      <rPr>
        <sz val="10"/>
        <rFont val="Times New Roman"/>
        <family val="1"/>
      </rPr>
      <t>20805</t>
    </r>
    <r>
      <rPr>
        <sz val="10"/>
        <rFont val="宋体"/>
        <family val="0"/>
      </rPr>
      <t>）</t>
    </r>
  </si>
  <si>
    <r>
      <t>国土资源气象等事务（</t>
    </r>
    <r>
      <rPr>
        <sz val="10"/>
        <rFont val="Times New Roman"/>
        <family val="1"/>
      </rPr>
      <t>220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</si>
  <si>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气象事务（</t>
    </r>
    <r>
      <rPr>
        <sz val="10"/>
        <rFont val="Times New Roman"/>
        <family val="1"/>
      </rPr>
      <t>22005</t>
    </r>
    <r>
      <rPr>
        <sz val="10"/>
        <rFont val="宋体"/>
        <family val="0"/>
      </rPr>
      <t>）</t>
    </r>
  </si>
  <si>
    <r>
      <t>住房保障支出（</t>
    </r>
    <r>
      <rPr>
        <sz val="10"/>
        <rFont val="Times New Roman"/>
        <family val="1"/>
      </rPr>
      <t>221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</si>
  <si>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住房改革支出（</t>
    </r>
    <r>
      <rPr>
        <sz val="10"/>
        <rFont val="Times New Roman"/>
        <family val="1"/>
      </rPr>
      <t>22102</t>
    </r>
    <r>
      <rPr>
        <sz val="10"/>
        <rFont val="宋体"/>
        <family val="0"/>
      </rPr>
      <t>）</t>
    </r>
  </si>
  <si>
    <t>所属单位</t>
  </si>
  <si>
    <r>
      <t xml:space="preserve">    </t>
    </r>
    <r>
      <rPr>
        <sz val="10"/>
        <rFont val="宋体"/>
        <family val="0"/>
      </rPr>
      <t>对外合作与交流（</t>
    </r>
    <r>
      <rPr>
        <sz val="10"/>
        <rFont val="Times New Roman"/>
        <family val="1"/>
      </rPr>
      <t>20205</t>
    </r>
    <r>
      <rPr>
        <sz val="10"/>
        <rFont val="宋体"/>
        <family val="0"/>
      </rPr>
      <t>）</t>
    </r>
  </si>
  <si>
    <r>
      <t>气象局</t>
    </r>
    <r>
      <rPr>
        <sz val="20"/>
        <rFont val="Times New Roman"/>
        <family val="1"/>
      </rPr>
      <t>2010</t>
    </r>
    <r>
      <rPr>
        <sz val="20"/>
        <rFont val="宋体"/>
        <family val="0"/>
      </rPr>
      <t>年度重点审计单位和资金预算执行情况表（续）</t>
    </r>
  </si>
  <si>
    <r>
      <t xml:space="preserve">    </t>
    </r>
    <r>
      <rPr>
        <sz val="10"/>
        <rFont val="宋体"/>
        <family val="0"/>
      </rPr>
      <t>科技条件与服务</t>
    </r>
    <r>
      <rPr>
        <sz val="10"/>
        <rFont val="Times New Roman"/>
        <family val="1"/>
      </rPr>
      <t>(20605)</t>
    </r>
  </si>
  <si>
    <r>
      <t>环境保护</t>
    </r>
    <r>
      <rPr>
        <sz val="10"/>
        <rFont val="Times New Roman"/>
        <family val="1"/>
      </rPr>
      <t>(211)</t>
    </r>
  </si>
  <si>
    <r>
      <t xml:space="preserve">    </t>
    </r>
    <r>
      <rPr>
        <sz val="10"/>
        <rFont val="宋体"/>
        <family val="0"/>
      </rPr>
      <t>可再生能源（</t>
    </r>
    <r>
      <rPr>
        <sz val="10"/>
        <rFont val="Times New Roman"/>
        <family val="1"/>
      </rPr>
      <t>21112</t>
    </r>
    <r>
      <rPr>
        <sz val="10"/>
        <rFont val="宋体"/>
        <family val="0"/>
      </rPr>
      <t>）</t>
    </r>
  </si>
  <si>
    <r>
      <t xml:space="preserve">         </t>
    </r>
    <r>
      <rPr>
        <sz val="10"/>
        <rFont val="宋体"/>
        <family val="0"/>
      </rPr>
      <t>从审计情况看，气象局本级和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家所属单位预算执行差异额为</t>
    </r>
    <r>
      <rPr>
        <sz val="10"/>
        <rFont val="Times New Roman"/>
        <family val="1"/>
      </rPr>
      <t>64070.89</t>
    </r>
    <r>
      <rPr>
        <sz val="10"/>
        <rFont val="宋体"/>
        <family val="0"/>
      </rPr>
      <t>万元，差异原因与气象局提供的原因分析相同。</t>
    </r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</si>
</sst>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00000000_ "/>
    <numFmt numFmtId="181" formatCode="_-* #,##0_-;\-* #,##0_-;_-* &quot;-&quot;_-;_-@_-"/>
    <numFmt numFmtId="182" formatCode="_-* #,##0.00_-;\-* #,##0.00_-;_-* &quot;-&quot;??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??_);_(@_)"/>
    <numFmt numFmtId="186" formatCode="mm/dd/yy_)"/>
    <numFmt numFmtId="187" formatCode="_(&quot;$&quot;* #,##0.0_);_(&quot;$&quot;* \(#,##0.0\);_(&quot;$&quot;* &quot;-&quot;??_);_(@_)"/>
    <numFmt numFmtId="188" formatCode="mmm\ dd\,\ yy"/>
    <numFmt numFmtId="189" formatCode="_ [$€]* #,##0.00_ ;_ [$€]* \-#,##0.00_ ;_ [$€]* &quot;-&quot;??_ ;_ @_ "/>
    <numFmt numFmtId="190" formatCode="00#;0##;###"/>
    <numFmt numFmtId="191" formatCode="#,##0.0_);\(#,##0.0\)"/>
    <numFmt numFmtId="192" formatCode="0.00_);\(0.00\)"/>
    <numFmt numFmtId="193" formatCode="#,##0.0_);[Red]\(#,##0.0\)"/>
    <numFmt numFmtId="194" formatCode="#,##0\ \ ;\(#,##0\)\ "/>
    <numFmt numFmtId="195" formatCode="#,###&quot;—&quot;_);\(#,###&quot;—&quot;\)"/>
    <numFmt numFmtId="196" formatCode="#,##0\ "/>
    <numFmt numFmtId="197" formatCode="\+#,##0.0;\-0.0"/>
    <numFmt numFmtId="198" formatCode="\+#,##0;\-#,##0"/>
    <numFmt numFmtId="199" formatCode="\+#,##0.00;\-#,##0.00"/>
    <numFmt numFmtId="200" formatCode="#,##0.0\ \ \ ;\(#,##0.0\)\ \ "/>
    <numFmt numFmtId="201" formatCode="&quot;$&quot;#,##0.0\ \ \ ;\(&quot;$&quot;#,##0.0\)\ \ "/>
    <numFmt numFmtId="202" formatCode="&quot;$&quot;_(#,##0.00_);&quot;$&quot;\(#,##0.00\)"/>
    <numFmt numFmtId="203" formatCode="#,##0.0_)\x;\(#,##0.0\)\x"/>
    <numFmt numFmtId="204" formatCode="#,##0.0_)_x;\(#,##0.0\)_x"/>
    <numFmt numFmtId="205" formatCode="0.0_)\%;\(0.0\)\%"/>
    <numFmt numFmtId="206" formatCode="#,##0.0_)_%;\(#,##0.0\)_%"/>
    <numFmt numFmtId="207" formatCode="&quot;$&quot;#,##0_);[Red]\(&quot;$&quot;#,##0\)"/>
    <numFmt numFmtId="208" formatCode="&quot;$&quot;#,##0.00_);[Red]\(&quot;$&quot;#,##0.00\)"/>
    <numFmt numFmtId="209" formatCode="\$#,##0.00;\(\$#,##0.00\)"/>
    <numFmt numFmtId="210" formatCode="\$#,##0;\(\$#,##0\)"/>
    <numFmt numFmtId="211" formatCode="#,##0;\(#,##0\)"/>
    <numFmt numFmtId="212" formatCode="yy\.mm\.dd"/>
    <numFmt numFmtId="213" formatCode="&quot;$&quot;\ #,##0.00_-;[Red]&quot;$&quot;\ #,##0.00\-"/>
    <numFmt numFmtId="214" formatCode="_-&quot;$&quot;\ * #,##0_-;_-&quot;$&quot;\ * #,##0\-;_-&quot;$&quot;\ * &quot;-&quot;_-;_-@_-"/>
    <numFmt numFmtId="215" formatCode="_-&quot;$&quot;\ * #,##0.00_-;_-&quot;$&quot;\ * #,##0.00\-;_-&quot;$&quot;\ * &quot;-&quot;??_-;_-@_-"/>
    <numFmt numFmtId="216" formatCode="#,##0.0"/>
    <numFmt numFmtId="217" formatCode="mmm/yyyy;_-\ &quot;N/A&quot;_-;_-\ &quot;-&quot;_-"/>
    <numFmt numFmtId="218" formatCode="mmm/dd/yyyy;_-\ &quot;N/A&quot;_-;_-\ &quot;-&quot;_-"/>
    <numFmt numFmtId="219" formatCode="_-#,##0_-;\(#,##0\);_-\ \ &quot;-&quot;_-;_-@_-"/>
    <numFmt numFmtId="220" formatCode="_-#,##0.00_-;\(#,##0.00\);_-\ \ &quot;-&quot;_-;_-@_-"/>
    <numFmt numFmtId="221" formatCode="_-#,##0%_-;\(#,##0%\);_-\ &quot;-&quot;_-"/>
    <numFmt numFmtId="222" formatCode="_-#,###,_-;\(#,###,\);_-\ \ &quot;-&quot;_-;_-@_-"/>
    <numFmt numFmtId="223" formatCode="_-#,###.00,_-;\(#,###.00,\);_-\ \ &quot;-&quot;_-;_-@_-"/>
    <numFmt numFmtId="224" formatCode="_-* #,##0_-;\-* #,##0_-;_-* &quot;-&quot;??_-;_-@_-"/>
    <numFmt numFmtId="225" formatCode="#,##0\ &quot; &quot;;\(#,##0\)\ ;&quot;—&quot;&quot; &quot;&quot; &quot;&quot; &quot;&quot; &quot;"/>
    <numFmt numFmtId="226" formatCode="_-#0&quot;.&quot;0000_-;\(#0&quot;.&quot;0000\);_-\ \ &quot;-&quot;_-;_-@_-"/>
    <numFmt numFmtId="227" formatCode="_-#0&quot;.&quot;0,_-;\(#0&quot;.&quot;0,\);_-\ \ &quot;-&quot;_-;_-@_-"/>
    <numFmt numFmtId="228" formatCode="0.0%"/>
    <numFmt numFmtId="229" formatCode="&quot;$&quot;#,##0;\-&quot;$&quot;#,##0"/>
    <numFmt numFmtId="230" formatCode="#,##0.00&quot;￥&quot;;[Red]\-#,##0.00&quot;￥&quot;"/>
    <numFmt numFmtId="231" formatCode="_-* #,##0&quot;￥&quot;_-;\-* #,##0&quot;￥&quot;_-;_-* &quot;-&quot;&quot;￥&quot;_-;_-@_-"/>
    <numFmt numFmtId="232" formatCode="&quot;\&quot;#,##0;[Red]&quot;\&quot;&quot;\&quot;&quot;\&quot;&quot;\&quot;&quot;\&quot;&quot;\&quot;&quot;\&quot;\-#,##0"/>
  </numFmts>
  <fonts count="93">
    <font>
      <sz val="12"/>
      <name val="宋体"/>
      <family val="0"/>
    </font>
    <font>
      <sz val="12"/>
      <name val="Times New Roman"/>
      <family val="1"/>
    </font>
    <font>
      <sz val="10"/>
      <name val="Helvetica"/>
      <family val="2"/>
    </font>
    <font>
      <sz val="11"/>
      <name val="ＭＳ Ｐゴシック"/>
      <family val="2"/>
    </font>
    <font>
      <sz val="12"/>
      <name val="???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1"/>
      <name val="明朝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9"/>
      <color indexed="12"/>
      <name val="Tms Rmn"/>
      <family val="1"/>
    </font>
    <font>
      <b/>
      <sz val="10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8"/>
      <name val="Helv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sz val="9"/>
      <name val="Tms Rmn"/>
      <family val="1"/>
    </font>
    <font>
      <sz val="12"/>
      <color indexed="39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i/>
      <sz val="10"/>
      <name val="Helv"/>
      <family val="2"/>
    </font>
    <font>
      <sz val="10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10"/>
      <name val="Tms Rmn"/>
      <family val="1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4"/>
      <color indexed="9"/>
      <name val="Times New Roman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楷体"/>
      <family val="0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name val="黑体"/>
      <family val="0"/>
    </font>
    <font>
      <sz val="20"/>
      <name val="Times New Roman"/>
      <family val="1"/>
    </font>
    <font>
      <sz val="20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5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5" fontId="2" fillId="0" borderId="0">
      <alignment/>
      <protection/>
    </xf>
    <xf numFmtId="37" fontId="2" fillId="0" borderId="0">
      <alignment/>
      <protection/>
    </xf>
    <xf numFmtId="194" fontId="2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49" fontId="5" fillId="0" borderId="0" applyProtection="0">
      <alignment horizontal="left"/>
    </xf>
    <xf numFmtId="0" fontId="6" fillId="0" borderId="0">
      <alignment/>
      <protection locked="0"/>
    </xf>
    <xf numFmtId="0" fontId="7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197" fontId="2" fillId="0" borderId="0">
      <alignment/>
      <protection/>
    </xf>
    <xf numFmtId="0" fontId="1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8" fontId="2" fillId="0" borderId="0">
      <alignment/>
      <protection/>
    </xf>
    <xf numFmtId="199" fontId="6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93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/>
    </xf>
    <xf numFmtId="219" fontId="5" fillId="0" borderId="0" applyFill="0" applyBorder="0" applyProtection="0">
      <alignment horizontal="right"/>
    </xf>
    <xf numFmtId="220" fontId="5" fillId="0" borderId="0" applyFill="0" applyBorder="0" applyProtection="0">
      <alignment horizontal="right"/>
    </xf>
    <xf numFmtId="218" fontId="9" fillId="0" borderId="0" applyFill="0" applyBorder="0" applyProtection="0">
      <alignment horizontal="center"/>
    </xf>
    <xf numFmtId="217" fontId="9" fillId="0" borderId="0" applyFill="0" applyBorder="0" applyProtection="0">
      <alignment horizontal="center"/>
    </xf>
    <xf numFmtId="221" fontId="10" fillId="0" borderId="0" applyFill="0" applyBorder="0" applyProtection="0">
      <alignment horizontal="right"/>
    </xf>
    <xf numFmtId="222" fontId="5" fillId="0" borderId="0" applyFill="0" applyBorder="0" applyProtection="0">
      <alignment horizontal="right"/>
    </xf>
    <xf numFmtId="223" fontId="5" fillId="0" borderId="0" applyFill="0" applyBorder="0" applyProtection="0">
      <alignment horizontal="right"/>
    </xf>
    <xf numFmtId="227" fontId="5" fillId="0" borderId="0" applyFill="0" applyBorder="0" applyProtection="0">
      <alignment horizontal="right"/>
    </xf>
    <xf numFmtId="226" fontId="5" fillId="0" borderId="0" applyFill="0" applyBorder="0" applyProtection="0">
      <alignment horizontal="right"/>
    </xf>
    <xf numFmtId="0" fontId="1" fillId="0" borderId="0">
      <alignment/>
      <protection/>
    </xf>
    <xf numFmtId="3" fontId="2" fillId="0" borderId="0">
      <alignment/>
      <protection/>
    </xf>
    <xf numFmtId="196" fontId="2" fillId="0" borderId="0" applyBorder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 locked="0"/>
    </xf>
    <xf numFmtId="0" fontId="6" fillId="0" borderId="0">
      <alignment/>
      <protection/>
    </xf>
    <xf numFmtId="0" fontId="14" fillId="0" borderId="0">
      <alignment horizontal="center" wrapText="1"/>
      <protection locked="0"/>
    </xf>
    <xf numFmtId="193" fontId="15" fillId="0" borderId="0" applyNumberFormat="0" applyFill="0" applyBorder="0" applyAlignment="0" applyProtection="0"/>
    <xf numFmtId="224" fontId="1" fillId="0" borderId="0" applyFill="0" applyBorder="0" applyAlignment="0">
      <protection/>
    </xf>
    <xf numFmtId="0" fontId="16" fillId="0" borderId="0">
      <alignment/>
      <protection/>
    </xf>
    <xf numFmtId="0" fontId="18" fillId="0" borderId="0" applyFill="0" applyBorder="0">
      <alignment horizontal="right"/>
      <protection/>
    </xf>
    <xf numFmtId="0" fontId="1" fillId="0" borderId="0" applyFill="0" applyBorder="0">
      <alignment horizontal="right"/>
      <protection/>
    </xf>
    <xf numFmtId="0" fontId="19" fillId="0" borderId="1">
      <alignment horizontal="center"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181" fontId="6" fillId="0" borderId="0" applyFont="0" applyFill="0" applyBorder="0" applyAlignment="0" applyProtection="0"/>
    <xf numFmtId="211" fontId="5" fillId="0" borderId="0">
      <alignment/>
      <protection/>
    </xf>
    <xf numFmtId="182" fontId="6" fillId="0" borderId="0" applyFont="0" applyFill="0" applyBorder="0" applyAlignment="0" applyProtection="0"/>
    <xf numFmtId="216" fontId="5" fillId="0" borderId="0">
      <alignment/>
      <protection/>
    </xf>
    <xf numFmtId="0" fontId="20" fillId="0" borderId="0" applyNumberFormat="0" applyAlignment="0">
      <protection/>
    </xf>
    <xf numFmtId="0" fontId="21" fillId="0" borderId="0" applyNumberFormat="0" applyAlignment="0">
      <protection/>
    </xf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09" fontId="5" fillId="0" borderId="0">
      <alignment/>
      <protection/>
    </xf>
    <xf numFmtId="15" fontId="22" fillId="0" borderId="0">
      <alignment/>
      <protection/>
    </xf>
    <xf numFmtId="201" fontId="23" fillId="0" borderId="0">
      <alignment/>
      <protection/>
    </xf>
    <xf numFmtId="210" fontId="5" fillId="0" borderId="0">
      <alignment/>
      <protection/>
    </xf>
    <xf numFmtId="0" fontId="24" fillId="0" borderId="0" applyNumberFormat="0" applyAlignment="0">
      <protection/>
    </xf>
    <xf numFmtId="0" fontId="25" fillId="16" borderId="2">
      <alignment/>
      <protection/>
    </xf>
    <xf numFmtId="189" fontId="1" fillId="0" borderId="0" applyFont="0" applyFill="0" applyBorder="0" applyAlignment="0" applyProtection="0"/>
    <xf numFmtId="0" fontId="6" fillId="0" borderId="0">
      <alignment/>
      <protection locked="0"/>
    </xf>
    <xf numFmtId="225" fontId="26" fillId="0" borderId="0">
      <alignment horizontal="right"/>
      <protection/>
    </xf>
    <xf numFmtId="0" fontId="6" fillId="0" borderId="0">
      <alignment/>
      <protection/>
    </xf>
    <xf numFmtId="0" fontId="27" fillId="0" borderId="0">
      <alignment/>
      <protection/>
    </xf>
    <xf numFmtId="38" fontId="25" fillId="17" borderId="0" applyNumberFormat="0" applyBorder="0" applyAlignment="0" applyProtection="0"/>
    <xf numFmtId="0" fontId="28" fillId="0" borderId="0">
      <alignment/>
      <protection/>
    </xf>
    <xf numFmtId="0" fontId="29" fillId="0" borderId="0">
      <alignment horizontal="left"/>
      <protection/>
    </xf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10" fontId="25" fillId="18" borderId="2" applyNumberFormat="0" applyBorder="0" applyAlignment="0" applyProtection="0"/>
    <xf numFmtId="191" fontId="31" fillId="19" borderId="0">
      <alignment/>
      <protection/>
    </xf>
    <xf numFmtId="0" fontId="18" fillId="2" borderId="0" applyNumberFormat="0" applyFont="0" applyBorder="0" applyAlignment="0" applyProtection="0"/>
    <xf numFmtId="38" fontId="32" fillId="0" borderId="0">
      <alignment/>
      <protection/>
    </xf>
    <xf numFmtId="38" fontId="33" fillId="0" borderId="0">
      <alignment/>
      <protection/>
    </xf>
    <xf numFmtId="38" fontId="34" fillId="0" borderId="0">
      <alignment/>
      <protection/>
    </xf>
    <xf numFmtId="38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 applyFont="0" applyFill="0">
      <alignment horizontal="fill"/>
      <protection/>
    </xf>
    <xf numFmtId="191" fontId="35" fillId="20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6" fillId="0" borderId="5">
      <alignment/>
      <protection/>
    </xf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3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5" fillId="0" borderId="0">
      <alignment/>
      <protection/>
    </xf>
    <xf numFmtId="37" fontId="37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40" fillId="0" borderId="6">
      <alignment/>
      <protection/>
    </xf>
    <xf numFmtId="200" fontId="23" fillId="0" borderId="0">
      <alignment/>
      <protection/>
    </xf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3" fillId="0" borderId="0">
      <alignment/>
      <protection locked="0"/>
    </xf>
    <xf numFmtId="13" fontId="6" fillId="0" borderId="0" applyFont="0" applyFill="0" applyProtection="0">
      <alignment/>
    </xf>
    <xf numFmtId="0" fontId="25" fillId="17" borderId="2">
      <alignment/>
      <protection/>
    </xf>
    <xf numFmtId="229" fontId="44" fillId="0" borderId="0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5" fillId="0" borderId="5">
      <alignment horizontal="center"/>
      <protection/>
    </xf>
    <xf numFmtId="3" fontId="22" fillId="0" borderId="0" applyFont="0" applyFill="0" applyBorder="0" applyAlignment="0" applyProtection="0"/>
    <xf numFmtId="0" fontId="22" fillId="21" borderId="0" applyNumberFormat="0" applyFont="0" applyBorder="0" applyAlignment="0" applyProtection="0"/>
    <xf numFmtId="230" fontId="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7" fillId="22" borderId="0" applyNumberFormat="0">
      <alignment/>
      <protection/>
    </xf>
    <xf numFmtId="49" fontId="48" fillId="0" borderId="0">
      <alignment horizontal="center" vertical="center"/>
      <protection locked="0"/>
    </xf>
    <xf numFmtId="0" fontId="49" fillId="0" borderId="0">
      <alignment horizontal="center" vertical="center"/>
      <protection locked="0"/>
    </xf>
    <xf numFmtId="1" fontId="50" fillId="0" borderId="0">
      <alignment horizontal="center" vertical="center"/>
      <protection locked="0"/>
    </xf>
    <xf numFmtId="190" fontId="51" fillId="0" borderId="0">
      <alignment horizontal="center" vertical="center"/>
      <protection locked="0"/>
    </xf>
    <xf numFmtId="49" fontId="52" fillId="0" borderId="0">
      <alignment horizontal="center" vertical="center"/>
      <protection locked="0"/>
    </xf>
    <xf numFmtId="49" fontId="51" fillId="0" borderId="0">
      <alignment horizontal="center" vertical="center"/>
      <protection locked="0"/>
    </xf>
    <xf numFmtId="0" fontId="53" fillId="23" borderId="6">
      <alignment/>
      <protection locked="0"/>
    </xf>
    <xf numFmtId="0" fontId="39" fillId="0" borderId="0">
      <alignment/>
      <protection/>
    </xf>
    <xf numFmtId="0" fontId="54" fillId="0" borderId="2">
      <alignment horizontal="center"/>
      <protection/>
    </xf>
    <xf numFmtId="0" fontId="54" fillId="0" borderId="0">
      <alignment horizontal="center" vertical="center"/>
      <protection/>
    </xf>
    <xf numFmtId="0" fontId="55" fillId="24" borderId="0" applyNumberFormat="0" applyFill="0">
      <alignment horizontal="left" vertical="center"/>
      <protection/>
    </xf>
    <xf numFmtId="0" fontId="36" fillId="0" borderId="0">
      <alignment/>
      <protection/>
    </xf>
    <xf numFmtId="40" fontId="56" fillId="0" borderId="0" applyBorder="0">
      <alignment horizontal="right"/>
      <protection/>
    </xf>
    <xf numFmtId="0" fontId="53" fillId="23" borderId="6">
      <alignment/>
      <protection locked="0"/>
    </xf>
    <xf numFmtId="0" fontId="53" fillId="23" borderId="6">
      <alignment/>
      <protection locked="0"/>
    </xf>
    <xf numFmtId="9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7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Protection="0">
      <alignment horizontal="center"/>
    </xf>
    <xf numFmtId="0" fontId="63" fillId="0" borderId="11" applyNumberFormat="0" applyFill="0" applyProtection="0">
      <alignment horizontal="center"/>
    </xf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Fill="0" applyBorder="0" applyAlignment="0">
      <protection/>
    </xf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0" fillId="4" borderId="0" applyNumberFormat="0" applyBorder="0" applyAlignment="0" applyProtection="0"/>
    <xf numFmtId="0" fontId="73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17" borderId="13" applyNumberFormat="0" applyAlignment="0" applyProtection="0"/>
    <xf numFmtId="0" fontId="77" fillId="25" borderId="14" applyNumberFormat="0" applyAlignment="0" applyProtection="0"/>
    <xf numFmtId="0" fontId="78" fillId="0" borderId="0" applyNumberFormat="0" applyFill="0" applyBorder="0" applyAlignment="0" applyProtection="0"/>
    <xf numFmtId="0" fontId="63" fillId="0" borderId="11" applyNumberFormat="0" applyFill="0" applyProtection="0">
      <alignment horizontal="left"/>
    </xf>
    <xf numFmtId="0" fontId="79" fillId="0" borderId="0" applyNumberFormat="0" applyFill="0" applyBorder="0" applyAlignment="0" applyProtection="0"/>
    <xf numFmtId="0" fontId="80" fillId="0" borderId="15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1" fillId="0" borderId="0">
      <alignment/>
      <protection/>
    </xf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>
      <alignment/>
      <protection/>
    </xf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212" fontId="6" fillId="0" borderId="11" applyFill="0" applyProtection="0">
      <alignment horizontal="right"/>
    </xf>
    <xf numFmtId="0" fontId="6" fillId="0" borderId="7" applyNumberFormat="0" applyFill="0" applyProtection="0">
      <alignment horizontal="left"/>
    </xf>
    <xf numFmtId="0" fontId="83" fillId="30" borderId="0" applyNumberFormat="0" applyBorder="0" applyAlignment="0" applyProtection="0"/>
    <xf numFmtId="0" fontId="84" fillId="17" borderId="16" applyNumberFormat="0" applyAlignment="0" applyProtection="0"/>
    <xf numFmtId="0" fontId="85" fillId="7" borderId="13" applyNumberFormat="0" applyAlignment="0" applyProtection="0"/>
    <xf numFmtId="1" fontId="6" fillId="0" borderId="11" applyFill="0" applyProtection="0">
      <alignment horizontal="center"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18" borderId="17" applyNumberFormat="0" applyFont="0" applyAlignment="0" applyProtection="0"/>
    <xf numFmtId="182" fontId="6" fillId="0" borderId="2" applyNumberFormat="0">
      <alignment/>
      <protection/>
    </xf>
  </cellStyleXfs>
  <cellXfs count="30">
    <xf numFmtId="0" fontId="0" fillId="0" borderId="0" xfId="0" applyAlignment="1">
      <alignment/>
    </xf>
    <xf numFmtId="177" fontId="88" fillId="0" borderId="0" xfId="0" applyNumberFormat="1" applyFont="1" applyFill="1" applyAlignment="1">
      <alignment shrinkToFit="1"/>
    </xf>
    <xf numFmtId="177" fontId="5" fillId="0" borderId="0" xfId="0" applyNumberFormat="1" applyFont="1" applyFill="1" applyAlignment="1">
      <alignment/>
    </xf>
    <xf numFmtId="177" fontId="90" fillId="0" borderId="0" xfId="0" applyNumberFormat="1" applyFont="1" applyFill="1" applyAlignment="1">
      <alignment horizontal="center" vertical="center" wrapText="1"/>
    </xf>
    <xf numFmtId="177" fontId="89" fillId="0" borderId="0" xfId="0" applyNumberFormat="1" applyFont="1" applyFill="1" applyAlignment="1">
      <alignment horizontal="center" vertical="center" wrapText="1"/>
    </xf>
    <xf numFmtId="177" fontId="41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177" fontId="41" fillId="0" borderId="18" xfId="0" applyNumberFormat="1" applyFont="1" applyFill="1" applyBorder="1" applyAlignment="1">
      <alignment horizontal="center" vertical="center" shrinkToFit="1"/>
    </xf>
    <xf numFmtId="177" fontId="41" fillId="0" borderId="19" xfId="0" applyNumberFormat="1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 wrapText="1"/>
    </xf>
    <xf numFmtId="177" fontId="5" fillId="0" borderId="21" xfId="0" applyNumberFormat="1" applyFont="1" applyFill="1" applyBorder="1" applyAlignment="1">
      <alignment horizontal="center" vertical="center" shrinkToFit="1"/>
    </xf>
    <xf numFmtId="177" fontId="41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41" fillId="0" borderId="22" xfId="0" applyNumberFormat="1" applyFont="1" applyFill="1" applyBorder="1" applyAlignment="1">
      <alignment horizontal="center" vertical="center" wrapText="1"/>
    </xf>
    <xf numFmtId="177" fontId="5" fillId="0" borderId="22" xfId="0" applyNumberFormat="1" applyFont="1" applyFill="1" applyBorder="1" applyAlignment="1">
      <alignment horizontal="center" vertical="center" wrapText="1"/>
    </xf>
    <xf numFmtId="177" fontId="41" fillId="0" borderId="2" xfId="0" applyNumberFormat="1" applyFont="1" applyFill="1" applyBorder="1" applyAlignment="1">
      <alignment horizontal="center" vertical="center" wrapText="1"/>
    </xf>
    <xf numFmtId="177" fontId="43" fillId="0" borderId="21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horizontal="right" vertical="center" wrapText="1"/>
    </xf>
    <xf numFmtId="177" fontId="5" fillId="0" borderId="22" xfId="0" applyNumberFormat="1" applyFont="1" applyFill="1" applyBorder="1" applyAlignment="1">
      <alignment horizontal="right" vertical="center" wrapText="1"/>
    </xf>
    <xf numFmtId="177" fontId="41" fillId="0" borderId="21" xfId="0" applyNumberFormat="1" applyFont="1" applyFill="1" applyBorder="1" applyAlignment="1">
      <alignment horizontal="left" vertical="center" shrinkToFit="1"/>
    </xf>
    <xf numFmtId="177" fontId="5" fillId="0" borderId="21" xfId="0" applyNumberFormat="1" applyFont="1" applyFill="1" applyBorder="1" applyAlignment="1">
      <alignment horizontal="left" vertical="center" shrinkToFit="1"/>
    </xf>
    <xf numFmtId="177" fontId="5" fillId="0" borderId="23" xfId="0" applyNumberFormat="1" applyFont="1" applyFill="1" applyBorder="1" applyAlignment="1">
      <alignment horizontal="left" vertical="center" shrinkToFit="1"/>
    </xf>
    <xf numFmtId="177" fontId="5" fillId="0" borderId="24" xfId="0" applyNumberFormat="1" applyFont="1" applyFill="1" applyBorder="1" applyAlignment="1">
      <alignment horizontal="right" vertical="center" wrapText="1"/>
    </xf>
    <xf numFmtId="177" fontId="5" fillId="0" borderId="25" xfId="0" applyNumberFormat="1" applyFont="1" applyFill="1" applyBorder="1" applyAlignment="1">
      <alignment horizontal="right" vertical="center" wrapText="1"/>
    </xf>
    <xf numFmtId="177" fontId="5" fillId="0" borderId="26" xfId="0" applyNumberFormat="1" applyFont="1" applyFill="1" applyBorder="1" applyAlignment="1">
      <alignment horizontal="left" vertical="center" shrinkToFit="1"/>
    </xf>
    <xf numFmtId="177" fontId="5" fillId="0" borderId="7" xfId="0" applyNumberFormat="1" applyFont="1" applyFill="1" applyBorder="1" applyAlignment="1">
      <alignment horizontal="right" vertical="center" wrapText="1"/>
    </xf>
    <xf numFmtId="177" fontId="5" fillId="0" borderId="27" xfId="0" applyNumberFormat="1" applyFont="1" applyFill="1" applyBorder="1" applyAlignment="1">
      <alignment horizontal="right" vertical="center" wrapText="1"/>
    </xf>
    <xf numFmtId="177" fontId="5" fillId="0" borderId="28" xfId="290" applyNumberFormat="1" applyFont="1" applyFill="1" applyBorder="1" applyAlignment="1">
      <alignment horizontal="justify" vertical="top" wrapText="1"/>
      <protection/>
    </xf>
    <xf numFmtId="177" fontId="5" fillId="0" borderId="0" xfId="0" applyNumberFormat="1" applyFont="1" applyFill="1" applyAlignment="1">
      <alignment shrinkToFit="1"/>
    </xf>
  </cellXfs>
  <cellStyles count="340">
    <cellStyle name="Normal" xfId="0"/>
    <cellStyle name="RowLevel_0" xfId="1"/>
    <cellStyle name="ColLevel_0" xfId="2"/>
    <cellStyle name="RowLevel_1" xfId="3"/>
    <cellStyle name="RowLevel_2" xfId="5"/>
    <cellStyle name="—" xfId="16"/>
    <cellStyle name="(1,000)" xfId="17"/>
    <cellStyle name="(1,000)x" xfId="18"/>
    <cellStyle name="??" xfId="19"/>
    <cellStyle name="?? [0]" xfId="20"/>
    <cellStyle name="??_0N-HANDLING " xfId="21"/>
    <cellStyle name="@_text" xfId="22"/>
    <cellStyle name="_(中企华)审计评估联合申报明细表.V1" xfId="23"/>
    <cellStyle name="_14农林水审计局水利部审计结果公告" xfId="24"/>
    <cellStyle name="_23—质检总局" xfId="25"/>
    <cellStyle name="_Book1" xfId="26"/>
    <cellStyle name="_Book1_1" xfId="27"/>
    <cellStyle name="_Book1_2" xfId="28"/>
    <cellStyle name="—_Book2" xfId="29"/>
    <cellStyle name="_CBRE明细表" xfId="30"/>
    <cellStyle name="—_CMHK_2001" xfId="31"/>
    <cellStyle name="—_CMHK_2001_backup1" xfId="32"/>
    <cellStyle name="—_CMHK_2001_revised" xfId="33"/>
    <cellStyle name="—_CMHK_2001_revised_overall 052401" xfId="34"/>
    <cellStyle name="—_CMHK_2001_revised_overall 053001" xfId="35"/>
    <cellStyle name="_Comma" xfId="36"/>
    <cellStyle name="_Currency" xfId="37"/>
    <cellStyle name="_Currency_CMHK_2001_backup1" xfId="38"/>
    <cellStyle name="_Currency_sensitivity 2001" xfId="39"/>
    <cellStyle name="_Currency_summary for consolidation" xfId="40"/>
    <cellStyle name="_CurrencySpace" xfId="41"/>
    <cellStyle name="—_EM_CMHK" xfId="42"/>
    <cellStyle name="—_EM_CMHKconsolidated" xfId="43"/>
    <cellStyle name="—_EM_CMHKconsolidated Debt Ratios 05302001" xfId="44"/>
    <cellStyle name="_ET_STYLE_NoName_00_" xfId="45"/>
    <cellStyle name="_ET_STYLE_NoName_00__Book1" xfId="46"/>
    <cellStyle name="—_GS Assumptions-F" xfId="47"/>
    <cellStyle name="—_GS_Balance" xfId="48"/>
    <cellStyle name="—_GS_Cash " xfId="49"/>
    <cellStyle name="—_GS_Cash  (2)" xfId="50"/>
    <cellStyle name="—_GS_DCF" xfId="51"/>
    <cellStyle name="—_GS_PNL" xfId="52"/>
    <cellStyle name="—_I&amp;O Report Tables" xfId="53"/>
    <cellStyle name="—_I&amp;O Report Tables_candicetables" xfId="54"/>
    <cellStyle name="_KPMG original version" xfId="55"/>
    <cellStyle name="_KPMG original version_(中企华)审计评估联合申报明细表.V1" xfId="56"/>
    <cellStyle name="_KPMG original version_附件1：审计评估联合申报明细表" xfId="57"/>
    <cellStyle name="_long term loan - others 300504" xfId="58"/>
    <cellStyle name="_long term loan - others 300504_(中企华)审计评估联合申报明细表.V1" xfId="59"/>
    <cellStyle name="_long term loan - others 300504_KPMG original version" xfId="60"/>
    <cellStyle name="_long term loan - others 300504_KPMG original version_(中企华)审计评估联合申报明细表.V1" xfId="61"/>
    <cellStyle name="_long term loan - others 300504_KPMG original version_附件1：审计评估联合申报明细表" xfId="62"/>
    <cellStyle name="_long term loan - others 300504_Shenhua PBC package 050530" xfId="63"/>
    <cellStyle name="_long term loan - others 300504_Shenhua PBC package 050530_(中企华)审计评估联合申报明细表.V1" xfId="64"/>
    <cellStyle name="_long term loan - others 300504_Shenhua PBC package 050530_附件1：审计评估联合申报明细表" xfId="65"/>
    <cellStyle name="_long term loan - others 300504_附件1：审计评估联合申报明细表" xfId="66"/>
    <cellStyle name="_long term loan - others 300504_审计调查表.V3" xfId="67"/>
    <cellStyle name="_Multiple" xfId="68"/>
    <cellStyle name="_MultipleSpace" xfId="69"/>
    <cellStyle name="_Part III.200406.Loan and Liabilities details.(Site Name)" xfId="70"/>
    <cellStyle name="_Part III.200406.Loan and Liabilities details.(Site Name)_(中企华)审计评估联合申报明细表.V1" xfId="71"/>
    <cellStyle name="_Part III.200406.Loan and Liabilities details.(Site Name)_KPMG original version" xfId="72"/>
    <cellStyle name="_Part III.200406.Loan and Liabilities details.(Site Name)_KPMG original version_(中企华)审计评估联合申报明细表.V1" xfId="73"/>
    <cellStyle name="_Part III.200406.Loan and Liabilities details.(Site Name)_KPMG original version_附件1：审计评估联合申报明细表" xfId="74"/>
    <cellStyle name="_Part III.200406.Loan and Liabilities details.(Site Name)_Shenhua PBC package 050530" xfId="75"/>
    <cellStyle name="_Part III.200406.Loan and Liabilities details.(Site Name)_Shenhua PBC package 050530_(中企华)审计评估联合申报明细表.V1" xfId="76"/>
    <cellStyle name="_Part III.200406.Loan and Liabilities details.(Site Name)_Shenhua PBC package 050530_附件1：审计评估联合申报明细表" xfId="77"/>
    <cellStyle name="_Part III.200406.Loan and Liabilities details.(Site Name)_附件1：审计评估联合申报明细表" xfId="78"/>
    <cellStyle name="_Part III.200406.Loan and Liabilities details.(Site Name)_审计调查表.V3" xfId="79"/>
    <cellStyle name="_Percent" xfId="80"/>
    <cellStyle name="_PercentSpace" xfId="81"/>
    <cellStyle name="—_report1198tables" xfId="82"/>
    <cellStyle name="—_report1198tables_anne" xfId="83"/>
    <cellStyle name="—_report1198tables_tables_99" xfId="84"/>
    <cellStyle name="—_RSA" xfId="85"/>
    <cellStyle name="_Shenhua PBC package 050530" xfId="86"/>
    <cellStyle name="_Shenhua PBC package 050530_(中企华)审计评估联合申报明细表.V1" xfId="87"/>
    <cellStyle name="_Shenhua PBC package 050530_附件1：审计评估联合申报明细表" xfId="88"/>
    <cellStyle name="_房屋建筑评估申报表" xfId="89"/>
    <cellStyle name="_附件1：审计评估联合申报明细表" xfId="90"/>
    <cellStyle name="_附件7：亳州地区G13无线初步方案编制过程参考表格" xfId="91"/>
    <cellStyle name="_审计调查表.V3" xfId="92"/>
    <cellStyle name="_文函专递0211-施工企业调查表（附件）" xfId="93"/>
    <cellStyle name="{Comma [0]}" xfId="94"/>
    <cellStyle name="{Comma}" xfId="95"/>
    <cellStyle name="{Date}" xfId="96"/>
    <cellStyle name="{Month}" xfId="97"/>
    <cellStyle name="{Percent}" xfId="98"/>
    <cellStyle name="{Thousand [0]}" xfId="99"/>
    <cellStyle name="{Thousand}" xfId="100"/>
    <cellStyle name="{Z'0000(1 dec)}" xfId="101"/>
    <cellStyle name="{Z'0000(4 dec)}" xfId="102"/>
    <cellStyle name="0,0&#13;&#10;NA&#13;&#10;" xfId="103"/>
    <cellStyle name="1,000" xfId="104"/>
    <cellStyle name="1,000x" xfId="105"/>
    <cellStyle name="20% - 强调文字颜色 1" xfId="106"/>
    <cellStyle name="20% - 强调文字颜色 2" xfId="107"/>
    <cellStyle name="20% - 强调文字颜色 3" xfId="108"/>
    <cellStyle name="20% - 强调文字颜色 4" xfId="109"/>
    <cellStyle name="20% - 强调文字颜色 5" xfId="110"/>
    <cellStyle name="20% - 强调文字颜色 6" xfId="111"/>
    <cellStyle name="40% - 强调文字颜色 1" xfId="112"/>
    <cellStyle name="40% - 强调文字颜色 2" xfId="113"/>
    <cellStyle name="40% - 强调文字颜色 3" xfId="114"/>
    <cellStyle name="40% - 强调文字颜色 4" xfId="115"/>
    <cellStyle name="40% - 强调文字颜色 5" xfId="116"/>
    <cellStyle name="40% - 强调文字颜色 6" xfId="117"/>
    <cellStyle name="60% - 强调文字颜色 1" xfId="118"/>
    <cellStyle name="60% - 强调文字颜色 2" xfId="119"/>
    <cellStyle name="60% - 强调文字颜色 3" xfId="120"/>
    <cellStyle name="60% - 强调文字颜色 4" xfId="121"/>
    <cellStyle name="60% - 强调文字颜色 5" xfId="122"/>
    <cellStyle name="60% - 强调文字颜色 6" xfId="123"/>
    <cellStyle name="6mal" xfId="124"/>
    <cellStyle name="AFE" xfId="125"/>
    <cellStyle name="args.style" xfId="126"/>
    <cellStyle name="Blue" xfId="127"/>
    <cellStyle name="Calc Currency (0)" xfId="128"/>
    <cellStyle name="category" xfId="129"/>
    <cellStyle name="Column Headings" xfId="130"/>
    <cellStyle name="Column$Headings" xfId="131"/>
    <cellStyle name="Column_Title" xfId="132"/>
    <cellStyle name="Comma  - Style1" xfId="133"/>
    <cellStyle name="Comma  - Style2" xfId="134"/>
    <cellStyle name="Comma  - Style3" xfId="135"/>
    <cellStyle name="Comma  - Style4" xfId="136"/>
    <cellStyle name="Comma  - Style5" xfId="137"/>
    <cellStyle name="Comma  - Style6" xfId="138"/>
    <cellStyle name="Comma  - Style7" xfId="139"/>
    <cellStyle name="Comma  - Style8" xfId="140"/>
    <cellStyle name="Comma [0]_!!!GO" xfId="141"/>
    <cellStyle name="comma zerodec" xfId="142"/>
    <cellStyle name="Comma_!!!GO" xfId="143"/>
    <cellStyle name="comma-d" xfId="144"/>
    <cellStyle name="Copied" xfId="145"/>
    <cellStyle name="COST1" xfId="146"/>
    <cellStyle name="Currency [0]_!!!GO" xfId="147"/>
    <cellStyle name="Currency_!!!GO" xfId="148"/>
    <cellStyle name="Currency1" xfId="149"/>
    <cellStyle name="Date" xfId="150"/>
    <cellStyle name="Dollar" xfId="151"/>
    <cellStyle name="Dollar (zero dec)" xfId="152"/>
    <cellStyle name="Entered" xfId="153"/>
    <cellStyle name="entry box" xfId="154"/>
    <cellStyle name="Euro" xfId="155"/>
    <cellStyle name="e鯪9Y_x000B_" xfId="156"/>
    <cellStyle name="Format Number Column" xfId="157"/>
    <cellStyle name="gcd" xfId="158"/>
    <cellStyle name="General" xfId="159"/>
    <cellStyle name="Grey" xfId="160"/>
    <cellStyle name="Hardcoded 0" xfId="161"/>
    <cellStyle name="HEADER" xfId="162"/>
    <cellStyle name="Header1" xfId="163"/>
    <cellStyle name="Header2" xfId="164"/>
    <cellStyle name="Input [yellow]" xfId="165"/>
    <cellStyle name="Input Cells" xfId="166"/>
    <cellStyle name="InputArea" xfId="167"/>
    <cellStyle name="KPMG Heading 1" xfId="168"/>
    <cellStyle name="KPMG Heading 2" xfId="169"/>
    <cellStyle name="KPMG Heading 3" xfId="170"/>
    <cellStyle name="KPMG Heading 4" xfId="171"/>
    <cellStyle name="KPMG Normal" xfId="172"/>
    <cellStyle name="KPMG Normal Text" xfId="173"/>
    <cellStyle name="Lines Fill" xfId="174"/>
    <cellStyle name="Linked Cells" xfId="175"/>
    <cellStyle name="Millares [0]_96 Risk" xfId="176"/>
    <cellStyle name="Millares_96 Risk" xfId="177"/>
    <cellStyle name="Milliers [0]_!!!GO" xfId="178"/>
    <cellStyle name="Milliers_!!!GO" xfId="179"/>
    <cellStyle name="Model" xfId="180"/>
    <cellStyle name="Moneda [0]_96 Risk" xfId="181"/>
    <cellStyle name="Moneda_96 Risk" xfId="182"/>
    <cellStyle name="Monétaire [0]_!!!GO" xfId="183"/>
    <cellStyle name="Monétaire_!!!GO" xfId="184"/>
    <cellStyle name="Mon閠aire [0]_!!!GO" xfId="185"/>
    <cellStyle name="Mon閠aire_!!!GO" xfId="186"/>
    <cellStyle name="New Times Roman" xfId="187"/>
    <cellStyle name="no dec" xfId="188"/>
    <cellStyle name="Normal - Style1" xfId="189"/>
    <cellStyle name="Normal_!!!GO" xfId="190"/>
    <cellStyle name="Normalny_Arkusz1" xfId="191"/>
    <cellStyle name="Notes" xfId="192"/>
    <cellStyle name="Number" xfId="193"/>
    <cellStyle name="Œ…‹æØ‚è [0.00]_Region Orders (2)" xfId="194"/>
    <cellStyle name="Œ…‹æØ‚è_Region Orders (2)" xfId="195"/>
    <cellStyle name="per.style" xfId="196"/>
    <cellStyle name="Percent [2]" xfId="197"/>
    <cellStyle name="Percent_!!!GO" xfId="198"/>
    <cellStyle name="PillarData" xfId="199"/>
    <cellStyle name="PillarHeading" xfId="200"/>
    <cellStyle name="PillarText" xfId="201"/>
    <cellStyle name="PillarTotal" xfId="202"/>
    <cellStyle name="Pourcentage_pldt" xfId="203"/>
    <cellStyle name="Prefilled" xfId="204"/>
    <cellStyle name="pricing" xfId="205"/>
    <cellStyle name="PSChar" xfId="206"/>
    <cellStyle name="PSDate" xfId="207"/>
    <cellStyle name="PSDec" xfId="208"/>
    <cellStyle name="PSHeading" xfId="209"/>
    <cellStyle name="PSInt" xfId="210"/>
    <cellStyle name="PSSpacer" xfId="211"/>
    <cellStyle name="RevList" xfId="212"/>
    <cellStyle name="s]&#13;&#10;load=&#13;&#10;run=&#13;&#10;NullPort=None&#13;&#10;device=HP LaserJet 4 Plus,HPPCL5MS,LPT1:&#13;&#10;&#13;&#10;[Desktop]&#13;&#10;Wallpaper=(无)&#13;&#10;TileWallpaper=0&#13;" xfId="213"/>
    <cellStyle name="s]&#13;&#10;load=c:\cstar20\cstar20.exe&#13;&#10;run=&#13;&#10;device=HP LaserJet 4 Plus,HPPCL5MS,LPT1:&#13;&#10;&#13;&#10;[Desktop]&#13;&#10;Wallpaper=C:\WINDOWS\BLUE" xfId="214"/>
    <cellStyle name="Sheet Head" xfId="215"/>
    <cellStyle name="sMECfcE101A" xfId="216"/>
    <cellStyle name="sMECfd101B" xfId="217"/>
    <cellStyle name="sMECfN101A" xfId="218"/>
    <cellStyle name="sMECfN102A" xfId="219"/>
    <cellStyle name="sMECftC101A" xfId="220"/>
    <cellStyle name="sMECftE101A" xfId="221"/>
    <cellStyle name="sstot" xfId="222"/>
    <cellStyle name="Standard_AREAS" xfId="223"/>
    <cellStyle name="style" xfId="224"/>
    <cellStyle name="style1" xfId="225"/>
    <cellStyle name="style2" xfId="226"/>
    <cellStyle name="subhead" xfId="227"/>
    <cellStyle name="Subtotal" xfId="228"/>
    <cellStyle name="t" xfId="229"/>
    <cellStyle name="t_HVAC Equipment (3)" xfId="230"/>
    <cellStyle name="Percent" xfId="231"/>
    <cellStyle name="捠壿 [0.00]_Region Orders (2)" xfId="232"/>
    <cellStyle name="捠壿_Region Orders (2)" xfId="233"/>
    <cellStyle name="编号" xfId="234"/>
    <cellStyle name="标题" xfId="235"/>
    <cellStyle name="标题 1" xfId="236"/>
    <cellStyle name="标题 2" xfId="237"/>
    <cellStyle name="标题 3" xfId="238"/>
    <cellStyle name="标题 4" xfId="239"/>
    <cellStyle name="标题_12号建设审计局住房城乡建设部审计结果公告" xfId="240"/>
    <cellStyle name="标题1" xfId="241"/>
    <cellStyle name="部门" xfId="242"/>
    <cellStyle name="差" xfId="243"/>
    <cellStyle name="差_12号建设审计局住房城乡建设部审计结果公告" xfId="244"/>
    <cellStyle name="差_28—参事室" xfId="245"/>
    <cellStyle name="差_3号教育审计局教育部审计结果公告" xfId="246"/>
    <cellStyle name="差_40中医药管理局" xfId="247"/>
    <cellStyle name="差_Book1" xfId="248"/>
    <cellStyle name="差_Book1_Book1" xfId="249"/>
    <cellStyle name="差_Sheet1" xfId="250"/>
    <cellStyle name="差_北京大学2010年度财政性资金收入预算" xfId="251"/>
    <cellStyle name="差_本级差异分析数据" xfId="252"/>
    <cellStyle name="常规 10" xfId="253"/>
    <cellStyle name="常规 11" xfId="254"/>
    <cellStyle name="常规 12" xfId="255"/>
    <cellStyle name="常规 13" xfId="256"/>
    <cellStyle name="常规 14" xfId="257"/>
    <cellStyle name="常规 15" xfId="258"/>
    <cellStyle name="常规 16" xfId="259"/>
    <cellStyle name="常规 17" xfId="260"/>
    <cellStyle name="常规 18" xfId="261"/>
    <cellStyle name="常规 19" xfId="262"/>
    <cellStyle name="常规 2" xfId="263"/>
    <cellStyle name="常规 2 2" xfId="264"/>
    <cellStyle name="常规 2_12号建设审计局住房城乡建设部审计结果公告" xfId="265"/>
    <cellStyle name="常规 20" xfId="266"/>
    <cellStyle name="常规 21" xfId="267"/>
    <cellStyle name="常规 22" xfId="268"/>
    <cellStyle name="常规 23" xfId="269"/>
    <cellStyle name="常规 24" xfId="270"/>
    <cellStyle name="常规 25" xfId="271"/>
    <cellStyle name="常规 26" xfId="272"/>
    <cellStyle name="常规 27" xfId="273"/>
    <cellStyle name="常规 3" xfId="274"/>
    <cellStyle name="常规 4" xfId="275"/>
    <cellStyle name="常规 4 2" xfId="276"/>
    <cellStyle name="常规 4 7" xfId="277"/>
    <cellStyle name="常规 4_12号建设审计局住房城乡建设部审计结果公告" xfId="278"/>
    <cellStyle name="常规 5" xfId="279"/>
    <cellStyle name="常规 5 2" xfId="280"/>
    <cellStyle name="常规 5_12号建设审计局住房城乡建设部审计结果公告" xfId="281"/>
    <cellStyle name="常规 6" xfId="282"/>
    <cellStyle name="常规 6 2" xfId="283"/>
    <cellStyle name="常规 6_12号建设审计局住房城乡建设部审计结果公告" xfId="284"/>
    <cellStyle name="常规 7" xfId="285"/>
    <cellStyle name="常规 7 2" xfId="286"/>
    <cellStyle name="常规 7_12号建设审计局住房城乡建设部审计结果公告" xfId="287"/>
    <cellStyle name="常规 8" xfId="288"/>
    <cellStyle name="常规 9" xfId="289"/>
    <cellStyle name="常规_附件2" xfId="290"/>
    <cellStyle name="Hyperlink" xfId="291"/>
    <cellStyle name="分级显示列_1_Book1" xfId="292"/>
    <cellStyle name="分级显示行_1_4附件二凯旋评估表" xfId="293"/>
    <cellStyle name="公司标准表" xfId="294"/>
    <cellStyle name="好" xfId="295"/>
    <cellStyle name="好_12号建设审计局住房城乡建设部审计结果公告" xfId="296"/>
    <cellStyle name="好_28—参事室" xfId="297"/>
    <cellStyle name="好_3号教育审计局教育部审计结果公告" xfId="298"/>
    <cellStyle name="好_40中医药管理局" xfId="299"/>
    <cellStyle name="好_Book1" xfId="300"/>
    <cellStyle name="好_Book1_Book1" xfId="301"/>
    <cellStyle name="好_Sheet1" xfId="302"/>
    <cellStyle name="好_北京大学2010年度财政性资金收入预算" xfId="303"/>
    <cellStyle name="好_本级差异分析数据" xfId="304"/>
    <cellStyle name="Followed Hyperlink" xfId="305"/>
    <cellStyle name="汇总" xfId="306"/>
    <cellStyle name="Currency" xfId="307"/>
    <cellStyle name="Currency [0]" xfId="308"/>
    <cellStyle name="计算" xfId="309"/>
    <cellStyle name="检查单元格" xfId="310"/>
    <cellStyle name="解释性文本" xfId="311"/>
    <cellStyle name="借出原因" xfId="312"/>
    <cellStyle name="警告文本" xfId="313"/>
    <cellStyle name="链接单元格" xfId="314"/>
    <cellStyle name="콤마 [0]_BOILER-CO1" xfId="315"/>
    <cellStyle name="콤마_BOILER-CO1" xfId="316"/>
    <cellStyle name="통화 [0]_BOILER-CO1" xfId="317"/>
    <cellStyle name="통화_BOILER-CO1" xfId="318"/>
    <cellStyle name="표준_0N-HANDLING " xfId="319"/>
    <cellStyle name="霓付 [0]_97MBO" xfId="320"/>
    <cellStyle name="霓付_97MBO" xfId="321"/>
    <cellStyle name="烹拳 [0]_97MBO" xfId="322"/>
    <cellStyle name="烹拳_97MBO" xfId="323"/>
    <cellStyle name="普通_ 白土" xfId="324"/>
    <cellStyle name="千分位[0]_ 白土" xfId="325"/>
    <cellStyle name="千分位_ 白土" xfId="326"/>
    <cellStyle name="千位[0]_ 方正PC" xfId="327"/>
    <cellStyle name="千位_ 方正PC" xfId="328"/>
    <cellStyle name="Comma" xfId="329"/>
    <cellStyle name="Comma [0]" xfId="330"/>
    <cellStyle name="钎霖_laroux" xfId="331"/>
    <cellStyle name="强调文字颜色 1" xfId="332"/>
    <cellStyle name="强调文字颜色 2" xfId="333"/>
    <cellStyle name="强调文字颜色 3" xfId="334"/>
    <cellStyle name="强调文字颜色 4" xfId="335"/>
    <cellStyle name="强调文字颜色 5" xfId="336"/>
    <cellStyle name="强调文字颜色 6" xfId="337"/>
    <cellStyle name="日期" xfId="338"/>
    <cellStyle name="商品名称" xfId="339"/>
    <cellStyle name="适中" xfId="340"/>
    <cellStyle name="输出" xfId="341"/>
    <cellStyle name="输入" xfId="342"/>
    <cellStyle name="数量" xfId="343"/>
    <cellStyle name="样式 1" xfId="344"/>
    <cellStyle name="一般_NEGS" xfId="345"/>
    <cellStyle name="昗弨_Pacific Region P&amp;L" xfId="346"/>
    <cellStyle name="寘嬫愗傝 [0.00]_Region Orders (2)" xfId="347"/>
    <cellStyle name="寘嬫愗傝_Region Orders (2)" xfId="348"/>
    <cellStyle name="注释" xfId="349"/>
    <cellStyle name="资产" xfId="3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/>
  <dimension ref="A1:P44"/>
  <sheetViews>
    <sheetView tabSelected="1" workbookViewId="0" topLeftCell="A4">
      <selection activeCell="D35" sqref="D35"/>
    </sheetView>
  </sheetViews>
  <sheetFormatPr defaultColWidth="9.00390625" defaultRowHeight="14.25"/>
  <cols>
    <col min="1" max="1" width="20.625" style="29" customWidth="1"/>
    <col min="2" max="16" width="8.125" style="2" customWidth="1"/>
    <col min="17" max="16384" width="9.00390625" style="2" customWidth="1"/>
  </cols>
  <sheetData>
    <row r="1" ht="19.5" customHeight="1">
      <c r="A1" s="1" t="s">
        <v>7</v>
      </c>
    </row>
    <row r="2" spans="1:16" ht="30" customHeight="1">
      <c r="A2" s="3" t="s">
        <v>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9.5" customHeight="1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9.5" customHeight="1">
      <c r="A4" s="7" t="s">
        <v>1</v>
      </c>
      <c r="B4" s="8" t="s">
        <v>9</v>
      </c>
      <c r="C4" s="9"/>
      <c r="D4" s="9"/>
      <c r="E4" s="9"/>
      <c r="F4" s="8" t="s">
        <v>2</v>
      </c>
      <c r="G4" s="9"/>
      <c r="H4" s="9"/>
      <c r="I4" s="9"/>
      <c r="J4" s="9"/>
      <c r="K4" s="9"/>
      <c r="L4" s="9"/>
      <c r="M4" s="8" t="s">
        <v>3</v>
      </c>
      <c r="N4" s="9"/>
      <c r="O4" s="9"/>
      <c r="P4" s="10"/>
    </row>
    <row r="5" spans="1:16" ht="19.5" customHeight="1">
      <c r="A5" s="11"/>
      <c r="B5" s="12" t="s">
        <v>4</v>
      </c>
      <c r="C5" s="12" t="s">
        <v>10</v>
      </c>
      <c r="D5" s="13"/>
      <c r="E5" s="12" t="s">
        <v>11</v>
      </c>
      <c r="F5" s="12" t="s">
        <v>12</v>
      </c>
      <c r="G5" s="13"/>
      <c r="H5" s="13"/>
      <c r="I5" s="13"/>
      <c r="J5" s="12" t="s">
        <v>13</v>
      </c>
      <c r="K5" s="13"/>
      <c r="L5" s="13"/>
      <c r="M5" s="12" t="s">
        <v>4</v>
      </c>
      <c r="N5" s="12" t="s">
        <v>5</v>
      </c>
      <c r="O5" s="13"/>
      <c r="P5" s="14" t="s">
        <v>6</v>
      </c>
    </row>
    <row r="6" spans="1:16" ht="19.5" customHeight="1">
      <c r="A6" s="11"/>
      <c r="B6" s="13"/>
      <c r="C6" s="13"/>
      <c r="D6" s="13"/>
      <c r="E6" s="13"/>
      <c r="F6" s="12" t="s">
        <v>4</v>
      </c>
      <c r="G6" s="12" t="s">
        <v>5</v>
      </c>
      <c r="H6" s="13"/>
      <c r="I6" s="12" t="s">
        <v>6</v>
      </c>
      <c r="J6" s="12" t="s">
        <v>5</v>
      </c>
      <c r="K6" s="13"/>
      <c r="L6" s="12" t="s">
        <v>6</v>
      </c>
      <c r="M6" s="13"/>
      <c r="N6" s="13"/>
      <c r="O6" s="13"/>
      <c r="P6" s="15"/>
    </row>
    <row r="7" spans="1:16" ht="19.5" customHeight="1">
      <c r="A7" s="11"/>
      <c r="B7" s="13"/>
      <c r="C7" s="16" t="s">
        <v>14</v>
      </c>
      <c r="D7" s="16" t="s">
        <v>15</v>
      </c>
      <c r="E7" s="13"/>
      <c r="F7" s="13"/>
      <c r="G7" s="16" t="s">
        <v>14</v>
      </c>
      <c r="H7" s="16" t="s">
        <v>15</v>
      </c>
      <c r="I7" s="13"/>
      <c r="J7" s="16" t="s">
        <v>14</v>
      </c>
      <c r="K7" s="16" t="s">
        <v>15</v>
      </c>
      <c r="L7" s="13"/>
      <c r="M7" s="13"/>
      <c r="N7" s="16" t="s">
        <v>14</v>
      </c>
      <c r="O7" s="16" t="s">
        <v>15</v>
      </c>
      <c r="P7" s="15"/>
    </row>
    <row r="8" spans="1:16" ht="19.5" customHeight="1">
      <c r="A8" s="17" t="s">
        <v>16</v>
      </c>
      <c r="B8" s="18">
        <f aca="true" t="shared" si="0" ref="B8:P8">B9+B24</f>
        <v>130698.78000000003</v>
      </c>
      <c r="C8" s="18">
        <f t="shared" si="0"/>
        <v>6982.9</v>
      </c>
      <c r="D8" s="18">
        <f t="shared" si="0"/>
        <v>5019.860000000001</v>
      </c>
      <c r="E8" s="18">
        <f t="shared" si="0"/>
        <v>118696.02</v>
      </c>
      <c r="F8" s="18">
        <f t="shared" si="0"/>
        <v>66627.89</v>
      </c>
      <c r="G8" s="18">
        <f t="shared" si="0"/>
        <v>6678.0599999999995</v>
      </c>
      <c r="H8" s="18">
        <f t="shared" si="0"/>
        <v>4753.52</v>
      </c>
      <c r="I8" s="18">
        <f t="shared" si="0"/>
        <v>55196.310000000005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64070.89000000002</v>
      </c>
      <c r="N8" s="18">
        <f t="shared" si="0"/>
        <v>304.84000000000015</v>
      </c>
      <c r="O8" s="18">
        <f t="shared" si="0"/>
        <v>266.34000000000015</v>
      </c>
      <c r="P8" s="19">
        <f t="shared" si="0"/>
        <v>63499.71</v>
      </c>
    </row>
    <row r="9" spans="1:16" ht="19.5" customHeight="1">
      <c r="A9" s="17" t="s">
        <v>17</v>
      </c>
      <c r="B9" s="18">
        <f aca="true" t="shared" si="1" ref="B9:I9">SUM(B10,B12,B16,B18,B20,B22)</f>
        <v>14289.960000000001</v>
      </c>
      <c r="C9" s="18">
        <f t="shared" si="1"/>
        <v>3318.92</v>
      </c>
      <c r="D9" s="18">
        <f t="shared" si="1"/>
        <v>2911.4900000000002</v>
      </c>
      <c r="E9" s="18">
        <f t="shared" si="1"/>
        <v>8059.550000000001</v>
      </c>
      <c r="F9" s="18">
        <f t="shared" si="1"/>
        <v>13923.7</v>
      </c>
      <c r="G9" s="18">
        <f t="shared" si="1"/>
        <v>3220.69</v>
      </c>
      <c r="H9" s="18">
        <f t="shared" si="1"/>
        <v>2843.15</v>
      </c>
      <c r="I9" s="18">
        <f t="shared" si="1"/>
        <v>7859.86</v>
      </c>
      <c r="J9" s="18">
        <v>0</v>
      </c>
      <c r="K9" s="18">
        <v>0</v>
      </c>
      <c r="L9" s="18">
        <v>0</v>
      </c>
      <c r="M9" s="18">
        <f aca="true" t="shared" si="2" ref="M9:M28">B9-F9</f>
        <v>366.2600000000002</v>
      </c>
      <c r="N9" s="18">
        <f aca="true" t="shared" si="3" ref="N9:N28">C9-G9</f>
        <v>98.23000000000002</v>
      </c>
      <c r="O9" s="18">
        <f aca="true" t="shared" si="4" ref="O9:O28">D9-H9</f>
        <v>68.34000000000015</v>
      </c>
      <c r="P9" s="19">
        <f aca="true" t="shared" si="5" ref="P9:P28">E9-I9</f>
        <v>199.69000000000142</v>
      </c>
    </row>
    <row r="10" spans="1:16" ht="19.5" customHeight="1">
      <c r="A10" s="20" t="s">
        <v>18</v>
      </c>
      <c r="B10" s="18">
        <f aca="true" t="shared" si="6" ref="B10:B23">C10+D10+E10</f>
        <v>1592.47</v>
      </c>
      <c r="C10" s="18">
        <f>SUM(C11:C11)</f>
        <v>0</v>
      </c>
      <c r="D10" s="18">
        <f>SUM(D11:D11)</f>
        <v>0</v>
      </c>
      <c r="E10" s="18">
        <f>SUM(E11:E11)</f>
        <v>1592.47</v>
      </c>
      <c r="F10" s="18">
        <f aca="true" t="shared" si="7" ref="F10:F23">G10+H10+I10</f>
        <v>1455.22</v>
      </c>
      <c r="G10" s="18">
        <v>0</v>
      </c>
      <c r="H10" s="18">
        <v>0</v>
      </c>
      <c r="I10" s="18">
        <v>1455.22</v>
      </c>
      <c r="J10" s="18">
        <v>0</v>
      </c>
      <c r="K10" s="18">
        <v>0</v>
      </c>
      <c r="L10" s="18">
        <v>0</v>
      </c>
      <c r="M10" s="18">
        <f t="shared" si="2"/>
        <v>137.25</v>
      </c>
      <c r="N10" s="18">
        <f t="shared" si="3"/>
        <v>0</v>
      </c>
      <c r="O10" s="18">
        <f t="shared" si="4"/>
        <v>0</v>
      </c>
      <c r="P10" s="19">
        <f t="shared" si="5"/>
        <v>137.25</v>
      </c>
    </row>
    <row r="11" spans="1:16" ht="19.5" customHeight="1">
      <c r="A11" s="21" t="s">
        <v>19</v>
      </c>
      <c r="B11" s="18">
        <f t="shared" si="6"/>
        <v>1592.47</v>
      </c>
      <c r="C11" s="18">
        <v>0</v>
      </c>
      <c r="D11" s="18">
        <v>0</v>
      </c>
      <c r="E11" s="18">
        <f>1300.98+291.49</f>
        <v>1592.47</v>
      </c>
      <c r="F11" s="18">
        <f t="shared" si="7"/>
        <v>1455.22</v>
      </c>
      <c r="G11" s="18">
        <v>0</v>
      </c>
      <c r="H11" s="18">
        <v>0</v>
      </c>
      <c r="I11" s="18">
        <v>1455.22</v>
      </c>
      <c r="J11" s="18">
        <v>0</v>
      </c>
      <c r="K11" s="18">
        <v>0</v>
      </c>
      <c r="L11" s="18">
        <v>0</v>
      </c>
      <c r="M11" s="18">
        <f t="shared" si="2"/>
        <v>137.25</v>
      </c>
      <c r="N11" s="18">
        <f t="shared" si="3"/>
        <v>0</v>
      </c>
      <c r="O11" s="18">
        <f t="shared" si="4"/>
        <v>0</v>
      </c>
      <c r="P11" s="19">
        <f t="shared" si="5"/>
        <v>137.25</v>
      </c>
    </row>
    <row r="12" spans="1:16" ht="19.5" customHeight="1">
      <c r="A12" s="20" t="s">
        <v>20</v>
      </c>
      <c r="B12" s="18">
        <f t="shared" si="6"/>
        <v>3707.59</v>
      </c>
      <c r="C12" s="18">
        <f>SUM(C13:C15)</f>
        <v>0</v>
      </c>
      <c r="D12" s="18">
        <f>SUM(D13:D15)</f>
        <v>0</v>
      </c>
      <c r="E12" s="18">
        <f>SUM(E13:E15)</f>
        <v>3707.59</v>
      </c>
      <c r="F12" s="18">
        <f t="shared" si="7"/>
        <v>3638.77</v>
      </c>
      <c r="G12" s="18">
        <v>0</v>
      </c>
      <c r="H12" s="18">
        <v>0</v>
      </c>
      <c r="I12" s="18">
        <v>3638.77</v>
      </c>
      <c r="J12" s="18">
        <v>0</v>
      </c>
      <c r="K12" s="18">
        <v>0</v>
      </c>
      <c r="L12" s="18">
        <v>0</v>
      </c>
      <c r="M12" s="18">
        <f t="shared" si="2"/>
        <v>68.82000000000016</v>
      </c>
      <c r="N12" s="18">
        <f t="shared" si="3"/>
        <v>0</v>
      </c>
      <c r="O12" s="18">
        <f t="shared" si="4"/>
        <v>0</v>
      </c>
      <c r="P12" s="19">
        <f t="shared" si="5"/>
        <v>68.82000000000016</v>
      </c>
    </row>
    <row r="13" spans="1:16" ht="19.5" customHeight="1">
      <c r="A13" s="21" t="s">
        <v>21</v>
      </c>
      <c r="B13" s="18">
        <f t="shared" si="6"/>
        <v>3367</v>
      </c>
      <c r="C13" s="18">
        <v>0</v>
      </c>
      <c r="D13" s="18">
        <v>0</v>
      </c>
      <c r="E13" s="18">
        <v>3367</v>
      </c>
      <c r="F13" s="18">
        <f t="shared" si="7"/>
        <v>3415.85</v>
      </c>
      <c r="G13" s="18">
        <v>0</v>
      </c>
      <c r="H13" s="18">
        <v>0</v>
      </c>
      <c r="I13" s="18">
        <v>3415.85</v>
      </c>
      <c r="J13" s="18">
        <v>0</v>
      </c>
      <c r="K13" s="18">
        <v>0</v>
      </c>
      <c r="L13" s="18">
        <v>0</v>
      </c>
      <c r="M13" s="18">
        <f t="shared" si="2"/>
        <v>-48.84999999999991</v>
      </c>
      <c r="N13" s="18">
        <f t="shared" si="3"/>
        <v>0</v>
      </c>
      <c r="O13" s="18">
        <f t="shared" si="4"/>
        <v>0</v>
      </c>
      <c r="P13" s="19">
        <f t="shared" si="5"/>
        <v>-48.84999999999991</v>
      </c>
    </row>
    <row r="14" spans="1:16" ht="19.5" customHeight="1">
      <c r="A14" s="21" t="s">
        <v>22</v>
      </c>
      <c r="B14" s="18">
        <f t="shared" si="6"/>
        <v>8</v>
      </c>
      <c r="C14" s="18">
        <v>0</v>
      </c>
      <c r="D14" s="18">
        <v>0</v>
      </c>
      <c r="E14" s="18">
        <v>8</v>
      </c>
      <c r="F14" s="18">
        <f t="shared" si="7"/>
        <v>8</v>
      </c>
      <c r="G14" s="18">
        <v>0</v>
      </c>
      <c r="H14" s="18">
        <v>0</v>
      </c>
      <c r="I14" s="18">
        <v>8</v>
      </c>
      <c r="J14" s="18">
        <v>0</v>
      </c>
      <c r="K14" s="18">
        <v>0</v>
      </c>
      <c r="L14" s="18">
        <v>0</v>
      </c>
      <c r="M14" s="18">
        <f t="shared" si="2"/>
        <v>0</v>
      </c>
      <c r="N14" s="18">
        <f t="shared" si="3"/>
        <v>0</v>
      </c>
      <c r="O14" s="18">
        <f t="shared" si="4"/>
        <v>0</v>
      </c>
      <c r="P14" s="19">
        <f t="shared" si="5"/>
        <v>0</v>
      </c>
    </row>
    <row r="15" spans="1:16" ht="19.5" customHeight="1">
      <c r="A15" s="21" t="s">
        <v>23</v>
      </c>
      <c r="B15" s="18">
        <f t="shared" si="6"/>
        <v>332.59000000000003</v>
      </c>
      <c r="C15" s="18">
        <v>0</v>
      </c>
      <c r="D15" s="18">
        <v>0</v>
      </c>
      <c r="E15" s="18">
        <f>209+123.59</f>
        <v>332.59000000000003</v>
      </c>
      <c r="F15" s="18">
        <f t="shared" si="7"/>
        <v>214.91</v>
      </c>
      <c r="G15" s="18">
        <v>0</v>
      </c>
      <c r="H15" s="18">
        <v>0</v>
      </c>
      <c r="I15" s="18">
        <v>214.91</v>
      </c>
      <c r="J15" s="18">
        <v>0</v>
      </c>
      <c r="K15" s="18">
        <v>0</v>
      </c>
      <c r="L15" s="18">
        <v>0</v>
      </c>
      <c r="M15" s="18">
        <f t="shared" si="2"/>
        <v>117.68000000000004</v>
      </c>
      <c r="N15" s="18">
        <f t="shared" si="3"/>
        <v>0</v>
      </c>
      <c r="O15" s="18">
        <f t="shared" si="4"/>
        <v>0</v>
      </c>
      <c r="P15" s="19">
        <f t="shared" si="5"/>
        <v>117.68000000000004</v>
      </c>
    </row>
    <row r="16" spans="1:16" ht="19.5" customHeight="1">
      <c r="A16" s="20" t="s">
        <v>24</v>
      </c>
      <c r="B16" s="18">
        <f t="shared" si="6"/>
        <v>300</v>
      </c>
      <c r="C16" s="18">
        <f>SUM(C17)</f>
        <v>0</v>
      </c>
      <c r="D16" s="18">
        <f>SUM(D17)</f>
        <v>0</v>
      </c>
      <c r="E16" s="18">
        <f>SUM(E17)</f>
        <v>300</v>
      </c>
      <c r="F16" s="18">
        <f t="shared" si="7"/>
        <v>300</v>
      </c>
      <c r="G16" s="18">
        <v>0</v>
      </c>
      <c r="H16" s="18">
        <v>0</v>
      </c>
      <c r="I16" s="18">
        <v>300</v>
      </c>
      <c r="J16" s="18">
        <v>0</v>
      </c>
      <c r="K16" s="18">
        <v>0</v>
      </c>
      <c r="L16" s="18">
        <v>0</v>
      </c>
      <c r="M16" s="18">
        <f t="shared" si="2"/>
        <v>0</v>
      </c>
      <c r="N16" s="18">
        <f t="shared" si="3"/>
        <v>0</v>
      </c>
      <c r="O16" s="18">
        <f t="shared" si="4"/>
        <v>0</v>
      </c>
      <c r="P16" s="19">
        <f t="shared" si="5"/>
        <v>0</v>
      </c>
    </row>
    <row r="17" spans="1:16" ht="19.5" customHeight="1">
      <c r="A17" s="21" t="s">
        <v>25</v>
      </c>
      <c r="B17" s="18">
        <f t="shared" si="6"/>
        <v>300</v>
      </c>
      <c r="C17" s="18">
        <v>0</v>
      </c>
      <c r="D17" s="18">
        <v>0</v>
      </c>
      <c r="E17" s="18">
        <v>300</v>
      </c>
      <c r="F17" s="18">
        <f t="shared" si="7"/>
        <v>300</v>
      </c>
      <c r="G17" s="18">
        <v>0</v>
      </c>
      <c r="H17" s="18">
        <v>0</v>
      </c>
      <c r="I17" s="18">
        <v>300</v>
      </c>
      <c r="J17" s="18">
        <v>0</v>
      </c>
      <c r="K17" s="18">
        <v>0</v>
      </c>
      <c r="L17" s="18">
        <v>0</v>
      </c>
      <c r="M17" s="18">
        <f t="shared" si="2"/>
        <v>0</v>
      </c>
      <c r="N17" s="18">
        <f t="shared" si="3"/>
        <v>0</v>
      </c>
      <c r="O17" s="18">
        <f t="shared" si="4"/>
        <v>0</v>
      </c>
      <c r="P17" s="19">
        <f t="shared" si="5"/>
        <v>0</v>
      </c>
    </row>
    <row r="18" spans="1:16" ht="19.5" customHeight="1">
      <c r="A18" s="20" t="s">
        <v>26</v>
      </c>
      <c r="B18" s="18">
        <f t="shared" si="6"/>
        <v>1590.15</v>
      </c>
      <c r="C18" s="18">
        <f>SUM(C19)</f>
        <v>1360.75</v>
      </c>
      <c r="D18" s="18">
        <f>SUM(D19)</f>
        <v>229.4</v>
      </c>
      <c r="E18" s="18">
        <f>SUM(E19)</f>
        <v>0</v>
      </c>
      <c r="F18" s="18">
        <f t="shared" si="7"/>
        <v>1582.17</v>
      </c>
      <c r="G18" s="18">
        <v>1349.19</v>
      </c>
      <c r="H18" s="18">
        <v>232.98</v>
      </c>
      <c r="I18" s="18">
        <v>0</v>
      </c>
      <c r="J18" s="18">
        <v>0</v>
      </c>
      <c r="K18" s="18">
        <v>0</v>
      </c>
      <c r="L18" s="18">
        <v>0</v>
      </c>
      <c r="M18" s="18">
        <f t="shared" si="2"/>
        <v>7.980000000000018</v>
      </c>
      <c r="N18" s="18">
        <f t="shared" si="3"/>
        <v>11.559999999999945</v>
      </c>
      <c r="O18" s="18">
        <f t="shared" si="4"/>
        <v>-3.579999999999984</v>
      </c>
      <c r="P18" s="19">
        <f t="shared" si="5"/>
        <v>0</v>
      </c>
    </row>
    <row r="19" spans="1:16" ht="19.5" customHeight="1">
      <c r="A19" s="21" t="s">
        <v>27</v>
      </c>
      <c r="B19" s="18">
        <f t="shared" si="6"/>
        <v>1590.15</v>
      </c>
      <c r="C19" s="18">
        <v>1360.75</v>
      </c>
      <c r="D19" s="18">
        <v>229.4</v>
      </c>
      <c r="E19" s="18">
        <v>0</v>
      </c>
      <c r="F19" s="18">
        <f t="shared" si="7"/>
        <v>1582.17</v>
      </c>
      <c r="G19" s="18">
        <v>1349.19</v>
      </c>
      <c r="H19" s="18">
        <v>232.98</v>
      </c>
      <c r="I19" s="18">
        <v>0</v>
      </c>
      <c r="J19" s="18">
        <v>0</v>
      </c>
      <c r="K19" s="18">
        <v>0</v>
      </c>
      <c r="L19" s="18">
        <v>0</v>
      </c>
      <c r="M19" s="18">
        <f t="shared" si="2"/>
        <v>7.980000000000018</v>
      </c>
      <c r="N19" s="18">
        <f t="shared" si="3"/>
        <v>11.559999999999945</v>
      </c>
      <c r="O19" s="18">
        <f t="shared" si="4"/>
        <v>-3.579999999999984</v>
      </c>
      <c r="P19" s="19">
        <f t="shared" si="5"/>
        <v>0</v>
      </c>
    </row>
    <row r="20" spans="1:16" ht="19.5" customHeight="1">
      <c r="A20" s="21" t="s">
        <v>28</v>
      </c>
      <c r="B20" s="18">
        <f t="shared" si="6"/>
        <v>6570.780000000001</v>
      </c>
      <c r="C20" s="18">
        <f>SUM(C21)</f>
        <v>1429.2</v>
      </c>
      <c r="D20" s="18">
        <f>SUM(D21)</f>
        <v>2682.09</v>
      </c>
      <c r="E20" s="18">
        <f>SUM(E21)</f>
        <v>2459.4900000000002</v>
      </c>
      <c r="F20" s="18">
        <f t="shared" si="7"/>
        <v>6499.6900000000005</v>
      </c>
      <c r="G20" s="18">
        <f>SUM(G21)</f>
        <v>1423.65</v>
      </c>
      <c r="H20" s="18">
        <f>SUM(H21)</f>
        <v>2610.17</v>
      </c>
      <c r="I20" s="18">
        <f>SUM(I21)</f>
        <v>2465.87</v>
      </c>
      <c r="J20" s="18">
        <v>0</v>
      </c>
      <c r="K20" s="18">
        <v>0</v>
      </c>
      <c r="L20" s="18">
        <v>0</v>
      </c>
      <c r="M20" s="18">
        <f t="shared" si="2"/>
        <v>71.09000000000015</v>
      </c>
      <c r="N20" s="18">
        <f t="shared" si="3"/>
        <v>5.5499999999999545</v>
      </c>
      <c r="O20" s="18">
        <f t="shared" si="4"/>
        <v>71.92000000000007</v>
      </c>
      <c r="P20" s="19">
        <f t="shared" si="5"/>
        <v>-6.379999999999654</v>
      </c>
    </row>
    <row r="21" spans="1:16" ht="19.5" customHeight="1">
      <c r="A21" s="21" t="s">
        <v>29</v>
      </c>
      <c r="B21" s="18">
        <f t="shared" si="6"/>
        <v>6570.780000000001</v>
      </c>
      <c r="C21" s="18">
        <v>1429.2</v>
      </c>
      <c r="D21" s="18">
        <f>2645.3+36.79</f>
        <v>2682.09</v>
      </c>
      <c r="E21" s="18">
        <f>2120.69+338.8</f>
        <v>2459.4900000000002</v>
      </c>
      <c r="F21" s="18">
        <f t="shared" si="7"/>
        <v>6499.6900000000005</v>
      </c>
      <c r="G21" s="18">
        <v>1423.65</v>
      </c>
      <c r="H21" s="18">
        <v>2610.17</v>
      </c>
      <c r="I21" s="18">
        <v>2465.87</v>
      </c>
      <c r="J21" s="18">
        <v>0</v>
      </c>
      <c r="K21" s="18">
        <v>0</v>
      </c>
      <c r="L21" s="18">
        <v>0</v>
      </c>
      <c r="M21" s="18">
        <f t="shared" si="2"/>
        <v>71.09000000000015</v>
      </c>
      <c r="N21" s="18">
        <f t="shared" si="3"/>
        <v>5.5499999999999545</v>
      </c>
      <c r="O21" s="18">
        <f t="shared" si="4"/>
        <v>71.92000000000007</v>
      </c>
      <c r="P21" s="19">
        <f t="shared" si="5"/>
        <v>-6.379999999999654</v>
      </c>
    </row>
    <row r="22" spans="1:16" ht="19.5" customHeight="1">
      <c r="A22" s="20" t="s">
        <v>30</v>
      </c>
      <c r="B22" s="18">
        <f t="shared" si="6"/>
        <v>528.97</v>
      </c>
      <c r="C22" s="18">
        <f>SUM(C23)</f>
        <v>528.97</v>
      </c>
      <c r="D22" s="18">
        <f>SUM(D23)</f>
        <v>0</v>
      </c>
      <c r="E22" s="18">
        <f>SUM(E23)</f>
        <v>0</v>
      </c>
      <c r="F22" s="18">
        <f t="shared" si="7"/>
        <v>447.85</v>
      </c>
      <c r="G22" s="18">
        <v>447.85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f t="shared" si="2"/>
        <v>81.12</v>
      </c>
      <c r="N22" s="18">
        <f t="shared" si="3"/>
        <v>81.12</v>
      </c>
      <c r="O22" s="18">
        <f t="shared" si="4"/>
        <v>0</v>
      </c>
      <c r="P22" s="19">
        <f t="shared" si="5"/>
        <v>0</v>
      </c>
    </row>
    <row r="23" spans="1:16" ht="19.5" customHeight="1">
      <c r="A23" s="21" t="s">
        <v>31</v>
      </c>
      <c r="B23" s="18">
        <f t="shared" si="6"/>
        <v>528.97</v>
      </c>
      <c r="C23" s="18">
        <f>495.34+33.63</f>
        <v>528.97</v>
      </c>
      <c r="D23" s="18">
        <v>0</v>
      </c>
      <c r="E23" s="18">
        <v>0</v>
      </c>
      <c r="F23" s="18">
        <f t="shared" si="7"/>
        <v>447.85</v>
      </c>
      <c r="G23" s="18">
        <v>447.85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f t="shared" si="2"/>
        <v>81.12</v>
      </c>
      <c r="N23" s="18">
        <f t="shared" si="3"/>
        <v>81.12</v>
      </c>
      <c r="O23" s="18">
        <f t="shared" si="4"/>
        <v>0</v>
      </c>
      <c r="P23" s="19">
        <f t="shared" si="5"/>
        <v>0</v>
      </c>
    </row>
    <row r="24" spans="1:16" ht="19.5" customHeight="1">
      <c r="A24" s="17" t="s">
        <v>32</v>
      </c>
      <c r="B24" s="18">
        <f aca="true" t="shared" si="8" ref="B24:I24">B25+B27+B36+B38+B40+B42</f>
        <v>116408.82000000002</v>
      </c>
      <c r="C24" s="18">
        <f t="shared" si="8"/>
        <v>3663.98</v>
      </c>
      <c r="D24" s="18">
        <f t="shared" si="8"/>
        <v>2108.37</v>
      </c>
      <c r="E24" s="18">
        <f t="shared" si="8"/>
        <v>110636.47</v>
      </c>
      <c r="F24" s="18">
        <f t="shared" si="8"/>
        <v>52704.19</v>
      </c>
      <c r="G24" s="18">
        <f t="shared" si="8"/>
        <v>3457.37</v>
      </c>
      <c r="H24" s="18">
        <f t="shared" si="8"/>
        <v>1910.37</v>
      </c>
      <c r="I24" s="18">
        <f t="shared" si="8"/>
        <v>47336.450000000004</v>
      </c>
      <c r="J24" s="18">
        <v>0</v>
      </c>
      <c r="K24" s="18">
        <v>0</v>
      </c>
      <c r="L24" s="18">
        <v>0</v>
      </c>
      <c r="M24" s="18">
        <f t="shared" si="2"/>
        <v>63704.63000000002</v>
      </c>
      <c r="N24" s="18">
        <f t="shared" si="3"/>
        <v>206.61000000000013</v>
      </c>
      <c r="O24" s="18">
        <f t="shared" si="4"/>
        <v>198</v>
      </c>
      <c r="P24" s="19">
        <f t="shared" si="5"/>
        <v>63300.02</v>
      </c>
    </row>
    <row r="25" spans="1:16" ht="19.5" customHeight="1">
      <c r="A25" s="20" t="s">
        <v>18</v>
      </c>
      <c r="B25" s="18">
        <f>C25+D25+E25</f>
        <v>120</v>
      </c>
      <c r="C25" s="18">
        <v>0</v>
      </c>
      <c r="D25" s="18">
        <v>0</v>
      </c>
      <c r="E25" s="18">
        <v>120</v>
      </c>
      <c r="F25" s="18">
        <v>120</v>
      </c>
      <c r="G25" s="18">
        <v>0</v>
      </c>
      <c r="H25" s="18">
        <v>0</v>
      </c>
      <c r="I25" s="18">
        <v>120</v>
      </c>
      <c r="J25" s="18">
        <v>0</v>
      </c>
      <c r="K25" s="18">
        <v>0</v>
      </c>
      <c r="L25" s="18">
        <v>0</v>
      </c>
      <c r="M25" s="18">
        <f t="shared" si="2"/>
        <v>0</v>
      </c>
      <c r="N25" s="18">
        <f t="shared" si="3"/>
        <v>0</v>
      </c>
      <c r="O25" s="18">
        <f t="shared" si="4"/>
        <v>0</v>
      </c>
      <c r="P25" s="19">
        <f t="shared" si="5"/>
        <v>0</v>
      </c>
    </row>
    <row r="26" spans="1:16" ht="19.5" customHeight="1">
      <c r="A26" s="21" t="s">
        <v>33</v>
      </c>
      <c r="B26" s="18">
        <f>C26+D26+E26</f>
        <v>120</v>
      </c>
      <c r="C26" s="18">
        <v>0</v>
      </c>
      <c r="D26" s="18">
        <v>0</v>
      </c>
      <c r="E26" s="18">
        <v>120</v>
      </c>
      <c r="F26" s="18">
        <v>120</v>
      </c>
      <c r="G26" s="18">
        <v>0</v>
      </c>
      <c r="H26" s="18">
        <v>0</v>
      </c>
      <c r="I26" s="18">
        <v>120</v>
      </c>
      <c r="J26" s="18">
        <v>0</v>
      </c>
      <c r="K26" s="18">
        <v>0</v>
      </c>
      <c r="L26" s="18">
        <v>0</v>
      </c>
      <c r="M26" s="18">
        <f t="shared" si="2"/>
        <v>0</v>
      </c>
      <c r="N26" s="18">
        <f t="shared" si="3"/>
        <v>0</v>
      </c>
      <c r="O26" s="18">
        <f t="shared" si="4"/>
        <v>0</v>
      </c>
      <c r="P26" s="19">
        <f t="shared" si="5"/>
        <v>0</v>
      </c>
    </row>
    <row r="27" spans="1:16" ht="19.5" customHeight="1">
      <c r="A27" s="20" t="s">
        <v>20</v>
      </c>
      <c r="B27" s="18">
        <f>C27+D27+E27</f>
        <v>2666.72</v>
      </c>
      <c r="C27" s="18">
        <f>SUM(C28:C35)</f>
        <v>0</v>
      </c>
      <c r="D27" s="18">
        <f>SUM(D28:D35)</f>
        <v>0</v>
      </c>
      <c r="E27" s="18">
        <f>SUM(E28:E35)</f>
        <v>2666.72</v>
      </c>
      <c r="F27" s="18">
        <v>2223.3</v>
      </c>
      <c r="G27" s="18">
        <v>0</v>
      </c>
      <c r="H27" s="18">
        <v>0</v>
      </c>
      <c r="I27" s="18">
        <v>2223.3</v>
      </c>
      <c r="J27" s="18">
        <v>0</v>
      </c>
      <c r="K27" s="18">
        <v>0</v>
      </c>
      <c r="L27" s="18">
        <v>0</v>
      </c>
      <c r="M27" s="18">
        <f t="shared" si="2"/>
        <v>443.4199999999996</v>
      </c>
      <c r="N27" s="18">
        <f t="shared" si="3"/>
        <v>0</v>
      </c>
      <c r="O27" s="18">
        <f t="shared" si="4"/>
        <v>0</v>
      </c>
      <c r="P27" s="19">
        <f t="shared" si="5"/>
        <v>443.4199999999996</v>
      </c>
    </row>
    <row r="28" spans="1:16" ht="19.5" customHeight="1" thickBot="1">
      <c r="A28" s="22" t="s">
        <v>21</v>
      </c>
      <c r="B28" s="23">
        <f>C28+D28+E28</f>
        <v>2653</v>
      </c>
      <c r="C28" s="23">
        <v>0</v>
      </c>
      <c r="D28" s="23">
        <v>0</v>
      </c>
      <c r="E28" s="23">
        <f>948+684.21+1020.79</f>
        <v>2653</v>
      </c>
      <c r="F28" s="23">
        <v>2216.63</v>
      </c>
      <c r="G28" s="23">
        <v>0</v>
      </c>
      <c r="H28" s="23">
        <v>0</v>
      </c>
      <c r="I28" s="23">
        <v>2216.63</v>
      </c>
      <c r="J28" s="23">
        <v>0</v>
      </c>
      <c r="K28" s="23">
        <v>0</v>
      </c>
      <c r="L28" s="23">
        <v>0</v>
      </c>
      <c r="M28" s="23">
        <f t="shared" si="2"/>
        <v>436.3699999999999</v>
      </c>
      <c r="N28" s="23">
        <f t="shared" si="3"/>
        <v>0</v>
      </c>
      <c r="O28" s="23">
        <f t="shared" si="4"/>
        <v>0</v>
      </c>
      <c r="P28" s="24">
        <f t="shared" si="5"/>
        <v>436.3699999999999</v>
      </c>
    </row>
    <row r="29" spans="1:16" ht="30" customHeight="1">
      <c r="A29" s="3" t="s">
        <v>34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9.5" customHeight="1" thickBot="1">
      <c r="A30" s="5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9.5" customHeight="1">
      <c r="A31" s="7" t="s">
        <v>1</v>
      </c>
      <c r="B31" s="8" t="s">
        <v>9</v>
      </c>
      <c r="C31" s="9"/>
      <c r="D31" s="9"/>
      <c r="E31" s="9"/>
      <c r="F31" s="8" t="s">
        <v>2</v>
      </c>
      <c r="G31" s="9"/>
      <c r="H31" s="9"/>
      <c r="I31" s="9"/>
      <c r="J31" s="9"/>
      <c r="K31" s="9"/>
      <c r="L31" s="9"/>
      <c r="M31" s="8" t="s">
        <v>3</v>
      </c>
      <c r="N31" s="9"/>
      <c r="O31" s="9"/>
      <c r="P31" s="10"/>
    </row>
    <row r="32" spans="1:16" ht="19.5" customHeight="1">
      <c r="A32" s="11"/>
      <c r="B32" s="12" t="s">
        <v>4</v>
      </c>
      <c r="C32" s="12" t="s">
        <v>10</v>
      </c>
      <c r="D32" s="13"/>
      <c r="E32" s="12" t="s">
        <v>11</v>
      </c>
      <c r="F32" s="12" t="s">
        <v>12</v>
      </c>
      <c r="G32" s="13"/>
      <c r="H32" s="13"/>
      <c r="I32" s="13"/>
      <c r="J32" s="12" t="s">
        <v>13</v>
      </c>
      <c r="K32" s="13"/>
      <c r="L32" s="13"/>
      <c r="M32" s="12" t="s">
        <v>4</v>
      </c>
      <c r="N32" s="12" t="s">
        <v>5</v>
      </c>
      <c r="O32" s="13"/>
      <c r="P32" s="14" t="s">
        <v>6</v>
      </c>
    </row>
    <row r="33" spans="1:16" ht="19.5" customHeight="1">
      <c r="A33" s="11"/>
      <c r="B33" s="13"/>
      <c r="C33" s="13"/>
      <c r="D33" s="13"/>
      <c r="E33" s="13"/>
      <c r="F33" s="12" t="s">
        <v>4</v>
      </c>
      <c r="G33" s="12" t="s">
        <v>5</v>
      </c>
      <c r="H33" s="13"/>
      <c r="I33" s="12" t="s">
        <v>6</v>
      </c>
      <c r="J33" s="12" t="s">
        <v>5</v>
      </c>
      <c r="K33" s="13"/>
      <c r="L33" s="12" t="s">
        <v>6</v>
      </c>
      <c r="M33" s="13"/>
      <c r="N33" s="13"/>
      <c r="O33" s="13"/>
      <c r="P33" s="15"/>
    </row>
    <row r="34" spans="1:16" ht="19.5" customHeight="1">
      <c r="A34" s="11"/>
      <c r="B34" s="13"/>
      <c r="C34" s="16" t="s">
        <v>14</v>
      </c>
      <c r="D34" s="16" t="s">
        <v>15</v>
      </c>
      <c r="E34" s="13"/>
      <c r="F34" s="13"/>
      <c r="G34" s="16" t="s">
        <v>14</v>
      </c>
      <c r="H34" s="16" t="s">
        <v>15</v>
      </c>
      <c r="I34" s="13"/>
      <c r="J34" s="16" t="s">
        <v>14</v>
      </c>
      <c r="K34" s="16" t="s">
        <v>15</v>
      </c>
      <c r="L34" s="13"/>
      <c r="M34" s="13"/>
      <c r="N34" s="16" t="s">
        <v>14</v>
      </c>
      <c r="O34" s="16" t="s">
        <v>15</v>
      </c>
      <c r="P34" s="15"/>
    </row>
    <row r="35" spans="1:16" ht="19.5" customHeight="1">
      <c r="A35" s="25" t="s">
        <v>35</v>
      </c>
      <c r="B35" s="26">
        <f>C35+D35+E35</f>
        <v>13.72</v>
      </c>
      <c r="C35" s="26">
        <v>0</v>
      </c>
      <c r="D35" s="26">
        <v>0</v>
      </c>
      <c r="E35" s="26">
        <v>13.72</v>
      </c>
      <c r="F35" s="26">
        <v>6.67</v>
      </c>
      <c r="G35" s="26">
        <v>0</v>
      </c>
      <c r="H35" s="26">
        <v>0</v>
      </c>
      <c r="I35" s="26">
        <v>6.67</v>
      </c>
      <c r="J35" s="26">
        <v>0</v>
      </c>
      <c r="K35" s="26">
        <v>0</v>
      </c>
      <c r="L35" s="26">
        <v>0</v>
      </c>
      <c r="M35" s="26">
        <f aca="true" t="shared" si="9" ref="M35:M43">B35-F35</f>
        <v>7.050000000000001</v>
      </c>
      <c r="N35" s="26">
        <f aca="true" t="shared" si="10" ref="N35:N43">C35-G35</f>
        <v>0</v>
      </c>
      <c r="O35" s="26">
        <f aca="true" t="shared" si="11" ref="O35:O43">D35-H35</f>
        <v>0</v>
      </c>
      <c r="P35" s="27">
        <f aca="true" t="shared" si="12" ref="P35:P43">E35-I35</f>
        <v>7.050000000000001</v>
      </c>
    </row>
    <row r="36" spans="1:16" ht="19.5" customHeight="1">
      <c r="A36" s="20" t="s">
        <v>26</v>
      </c>
      <c r="B36" s="18">
        <f>C36+D36+E36</f>
        <v>827.95</v>
      </c>
      <c r="C36" s="18">
        <f>C37</f>
        <v>827.95</v>
      </c>
      <c r="D36" s="18">
        <f>D37</f>
        <v>0</v>
      </c>
      <c r="E36" s="18">
        <f>E37</f>
        <v>0</v>
      </c>
      <c r="F36" s="18">
        <v>827.95</v>
      </c>
      <c r="G36" s="18">
        <v>827.95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f t="shared" si="9"/>
        <v>0</v>
      </c>
      <c r="N36" s="18">
        <f t="shared" si="10"/>
        <v>0</v>
      </c>
      <c r="O36" s="18">
        <f t="shared" si="11"/>
        <v>0</v>
      </c>
      <c r="P36" s="19">
        <f t="shared" si="12"/>
        <v>0</v>
      </c>
    </row>
    <row r="37" spans="1:16" ht="19.5" customHeight="1">
      <c r="A37" s="21" t="s">
        <v>27</v>
      </c>
      <c r="B37" s="18">
        <f>C37+D37+E37</f>
        <v>827.95</v>
      </c>
      <c r="C37" s="18">
        <f>808.19+19.76</f>
        <v>827.95</v>
      </c>
      <c r="D37" s="18">
        <v>0</v>
      </c>
      <c r="E37" s="18">
        <v>0</v>
      </c>
      <c r="F37" s="18">
        <v>827.95</v>
      </c>
      <c r="G37" s="18">
        <v>827.95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f t="shared" si="9"/>
        <v>0</v>
      </c>
      <c r="N37" s="18">
        <f t="shared" si="10"/>
        <v>0</v>
      </c>
      <c r="O37" s="18">
        <f t="shared" si="11"/>
        <v>0</v>
      </c>
      <c r="P37" s="19">
        <f t="shared" si="12"/>
        <v>0</v>
      </c>
    </row>
    <row r="38" spans="1:16" ht="19.5" customHeight="1">
      <c r="A38" s="20" t="s">
        <v>36</v>
      </c>
      <c r="B38" s="18">
        <f>C38+D38+E38</f>
        <v>290.9</v>
      </c>
      <c r="C38" s="18">
        <f>SUM(C39)</f>
        <v>0</v>
      </c>
      <c r="D38" s="18">
        <f>SUM(D39)</f>
        <v>0</v>
      </c>
      <c r="E38" s="18">
        <f>SUM(E39)</f>
        <v>290.9</v>
      </c>
      <c r="F38" s="18">
        <v>239.57</v>
      </c>
      <c r="G38" s="18">
        <v>0</v>
      </c>
      <c r="H38" s="18">
        <v>0</v>
      </c>
      <c r="I38" s="18">
        <v>239.57</v>
      </c>
      <c r="J38" s="18">
        <v>0</v>
      </c>
      <c r="K38" s="18">
        <v>0</v>
      </c>
      <c r="L38" s="18">
        <v>0</v>
      </c>
      <c r="M38" s="18">
        <f t="shared" si="9"/>
        <v>51.329999999999984</v>
      </c>
      <c r="N38" s="18">
        <f t="shared" si="10"/>
        <v>0</v>
      </c>
      <c r="O38" s="18">
        <f t="shared" si="11"/>
        <v>0</v>
      </c>
      <c r="P38" s="19">
        <f t="shared" si="12"/>
        <v>51.329999999999984</v>
      </c>
    </row>
    <row r="39" spans="1:16" ht="19.5" customHeight="1">
      <c r="A39" s="21" t="s">
        <v>37</v>
      </c>
      <c r="B39" s="18">
        <f>C39+D39+E39</f>
        <v>290.9</v>
      </c>
      <c r="C39" s="18">
        <v>0</v>
      </c>
      <c r="D39" s="18">
        <v>0</v>
      </c>
      <c r="E39" s="18">
        <v>290.9</v>
      </c>
      <c r="F39" s="18">
        <v>239.57</v>
      </c>
      <c r="G39" s="18">
        <v>0</v>
      </c>
      <c r="H39" s="18">
        <v>0</v>
      </c>
      <c r="I39" s="18">
        <v>239.57</v>
      </c>
      <c r="J39" s="18">
        <v>0</v>
      </c>
      <c r="K39" s="18">
        <v>0</v>
      </c>
      <c r="L39" s="18">
        <v>0</v>
      </c>
      <c r="M39" s="18">
        <f t="shared" si="9"/>
        <v>51.329999999999984</v>
      </c>
      <c r="N39" s="18">
        <f t="shared" si="10"/>
        <v>0</v>
      </c>
      <c r="O39" s="18">
        <f t="shared" si="11"/>
        <v>0</v>
      </c>
      <c r="P39" s="19">
        <f t="shared" si="12"/>
        <v>51.329999999999984</v>
      </c>
    </row>
    <row r="40" spans="1:16" ht="19.5" customHeight="1">
      <c r="A40" s="21" t="s">
        <v>28</v>
      </c>
      <c r="B40" s="18">
        <f>B41</f>
        <v>111382.54000000001</v>
      </c>
      <c r="C40" s="18">
        <f>C41</f>
        <v>1715.32</v>
      </c>
      <c r="D40" s="18">
        <f>D41</f>
        <v>2108.37</v>
      </c>
      <c r="E40" s="18">
        <f>E41</f>
        <v>107558.85</v>
      </c>
      <c r="F40" s="18">
        <f>G40+H40+I40</f>
        <v>48244.270000000004</v>
      </c>
      <c r="G40" s="18">
        <v>1580.32</v>
      </c>
      <c r="H40" s="18">
        <v>1910.37</v>
      </c>
      <c r="I40" s="18">
        <v>44753.58</v>
      </c>
      <c r="J40" s="18">
        <v>0</v>
      </c>
      <c r="K40" s="18">
        <v>0</v>
      </c>
      <c r="L40" s="18">
        <v>0</v>
      </c>
      <c r="M40" s="18">
        <f t="shared" si="9"/>
        <v>63138.270000000004</v>
      </c>
      <c r="N40" s="18">
        <f t="shared" si="10"/>
        <v>135</v>
      </c>
      <c r="O40" s="18">
        <f t="shared" si="11"/>
        <v>198</v>
      </c>
      <c r="P40" s="19">
        <f t="shared" si="12"/>
        <v>62805.270000000004</v>
      </c>
    </row>
    <row r="41" spans="1:16" ht="19.5" customHeight="1">
      <c r="A41" s="21" t="s">
        <v>29</v>
      </c>
      <c r="B41" s="18">
        <f>C41+D41+E41</f>
        <v>111382.54000000001</v>
      </c>
      <c r="C41" s="18">
        <v>1715.32</v>
      </c>
      <c r="D41" s="18">
        <v>2108.37</v>
      </c>
      <c r="E41" s="18">
        <f>86429.24+1155.26+19974.35</f>
        <v>107558.85</v>
      </c>
      <c r="F41" s="18">
        <f>G41+H41+I41</f>
        <v>48244.270000000004</v>
      </c>
      <c r="G41" s="18">
        <v>1580.32</v>
      </c>
      <c r="H41" s="18">
        <v>1910.37</v>
      </c>
      <c r="I41" s="18">
        <v>44753.58</v>
      </c>
      <c r="J41" s="18">
        <v>0</v>
      </c>
      <c r="K41" s="18">
        <v>0</v>
      </c>
      <c r="L41" s="18">
        <v>0</v>
      </c>
      <c r="M41" s="18">
        <f t="shared" si="9"/>
        <v>63138.270000000004</v>
      </c>
      <c r="N41" s="18">
        <f t="shared" si="10"/>
        <v>135</v>
      </c>
      <c r="O41" s="18">
        <f t="shared" si="11"/>
        <v>198</v>
      </c>
      <c r="P41" s="19">
        <f t="shared" si="12"/>
        <v>62805.270000000004</v>
      </c>
    </row>
    <row r="42" spans="1:16" ht="19.5" customHeight="1">
      <c r="A42" s="20" t="s">
        <v>30</v>
      </c>
      <c r="B42" s="18">
        <f>B43</f>
        <v>1120.71</v>
      </c>
      <c r="C42" s="18">
        <f>C43</f>
        <v>1120.71</v>
      </c>
      <c r="D42" s="18">
        <v>0</v>
      </c>
      <c r="E42" s="18">
        <v>0</v>
      </c>
      <c r="F42" s="18">
        <f>G42+H42+I42</f>
        <v>1049.1</v>
      </c>
      <c r="G42" s="18">
        <v>1049.1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f t="shared" si="9"/>
        <v>71.61000000000013</v>
      </c>
      <c r="N42" s="18">
        <f t="shared" si="10"/>
        <v>71.61000000000013</v>
      </c>
      <c r="O42" s="18">
        <f t="shared" si="11"/>
        <v>0</v>
      </c>
      <c r="P42" s="19">
        <f t="shared" si="12"/>
        <v>0</v>
      </c>
    </row>
    <row r="43" spans="1:16" ht="19.5" customHeight="1" thickBot="1">
      <c r="A43" s="22" t="s">
        <v>31</v>
      </c>
      <c r="B43" s="23">
        <f>C43+D43+E43</f>
        <v>1120.71</v>
      </c>
      <c r="C43" s="23">
        <f>1104.45+10.3+5.96</f>
        <v>1120.71</v>
      </c>
      <c r="D43" s="23">
        <v>0</v>
      </c>
      <c r="E43" s="23">
        <v>0</v>
      </c>
      <c r="F43" s="23">
        <f>G43+H43+I43</f>
        <v>1049.1</v>
      </c>
      <c r="G43" s="23">
        <v>1049.1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f t="shared" si="9"/>
        <v>71.61000000000013</v>
      </c>
      <c r="N43" s="23">
        <f t="shared" si="10"/>
        <v>71.61000000000013</v>
      </c>
      <c r="O43" s="23">
        <f t="shared" si="11"/>
        <v>0</v>
      </c>
      <c r="P43" s="24">
        <f t="shared" si="12"/>
        <v>0</v>
      </c>
    </row>
    <row r="44" spans="1:16" ht="17.25" customHeight="1">
      <c r="A44" s="28" t="s">
        <v>38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ht="12.75"/>
    <row r="46" ht="12.75"/>
    <row r="47" ht="12.75"/>
    <row r="48" ht="12.75"/>
    <row r="49" ht="12.75"/>
    <row r="58" ht="12.75"/>
    <row r="59" ht="12.75"/>
    <row r="60" ht="12.75"/>
  </sheetData>
  <mergeCells count="39">
    <mergeCell ref="F33:F34"/>
    <mergeCell ref="G33:H33"/>
    <mergeCell ref="I33:I34"/>
    <mergeCell ref="J33:K33"/>
    <mergeCell ref="J32:L32"/>
    <mergeCell ref="M32:M34"/>
    <mergeCell ref="N32:O33"/>
    <mergeCell ref="P32:P34"/>
    <mergeCell ref="L33:L34"/>
    <mergeCell ref="A29:P29"/>
    <mergeCell ref="A30:P30"/>
    <mergeCell ref="A31:A34"/>
    <mergeCell ref="B31:E31"/>
    <mergeCell ref="F31:L31"/>
    <mergeCell ref="M31:P31"/>
    <mergeCell ref="B32:B34"/>
    <mergeCell ref="C32:D33"/>
    <mergeCell ref="E32:E34"/>
    <mergeCell ref="F32:I32"/>
    <mergeCell ref="N5:O6"/>
    <mergeCell ref="P5:P7"/>
    <mergeCell ref="L6:L7"/>
    <mergeCell ref="M5:M7"/>
    <mergeCell ref="B5:B7"/>
    <mergeCell ref="C5:D6"/>
    <mergeCell ref="E5:E7"/>
    <mergeCell ref="F5:I5"/>
    <mergeCell ref="F6:F7"/>
    <mergeCell ref="G6:H6"/>
    <mergeCell ref="A44:P44"/>
    <mergeCell ref="A2:P2"/>
    <mergeCell ref="A3:P3"/>
    <mergeCell ref="A4:A7"/>
    <mergeCell ref="B4:E4"/>
    <mergeCell ref="M4:P4"/>
    <mergeCell ref="I6:I7"/>
    <mergeCell ref="F4:L4"/>
    <mergeCell ref="J5:L5"/>
    <mergeCell ref="J6:K6"/>
  </mergeCells>
  <printOptions horizontalCentered="1"/>
  <pageMargins left="0.7874015748031497" right="0.5511811023622047" top="0.7874015748031497" bottom="0.3937007874015748" header="0.5118110236220472" footer="0.511811023622047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2011-06-26T11:30:19Z</dcterms:created>
  <dcterms:modified xsi:type="dcterms:W3CDTF">2011-06-26T11:30:38Z</dcterms:modified>
  <cp:category/>
  <cp:version/>
  <cp:contentType/>
  <cp:contentStatus/>
</cp:coreProperties>
</file>