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34-2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<sst xmlns="http://schemas.openxmlformats.org/spreadsheetml/2006/main" count="44" uniqueCount="26">
  <si>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</si>
  <si>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</si>
  <si>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</si>
  <si>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</si>
  <si>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</si>
  <si>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</si>
  <si>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</si>
  <si>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t xml:space="preserve">         从审计情况看，证监会本级和6家所属单位预算执行差异额为15071.70万元，差异原因与证监会提供的原因分析相同。</t>
  </si>
  <si>
    <r>
      <t>附表</t>
    </r>
    <r>
      <rPr>
        <sz val="16"/>
        <rFont val="Times New Roman"/>
        <family val="1"/>
      </rPr>
      <t>2</t>
    </r>
  </si>
  <si>
    <r>
      <t>证监会</t>
    </r>
    <r>
      <rPr>
        <sz val="21"/>
        <rFont val="Times New Roman"/>
        <family val="1"/>
      </rPr>
      <t>2010</t>
    </r>
    <r>
      <rPr>
        <sz val="21"/>
        <rFont val="宋体"/>
        <family val="0"/>
      </rPr>
      <t>年度重点审计单位和资金预算执行情况表</t>
    </r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</si>
  <si>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</si>
  <si>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</si>
  <si>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</si>
  <si>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</si>
  <si>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</si>
  <si>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</si>
  <si>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</si>
  <si>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</si>
  <si>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</si>
  <si>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金融监管等事务支出</t>
    </r>
    <r>
      <rPr>
        <sz val="10"/>
        <rFont val="Times New Roman"/>
        <family val="1"/>
      </rPr>
      <t>(217)</t>
    </r>
  </si>
  <si>
    <r>
      <t xml:space="preserve">    </t>
    </r>
    <r>
      <rPr>
        <sz val="10"/>
        <rFont val="宋体"/>
        <family val="0"/>
      </rPr>
      <t>金融部门行政支出</t>
    </r>
    <r>
      <rPr>
        <sz val="10"/>
        <rFont val="Times New Roman"/>
        <family val="1"/>
      </rPr>
      <t>(21701)</t>
    </r>
  </si>
  <si>
    <r>
      <t xml:space="preserve">    </t>
    </r>
    <r>
      <rPr>
        <sz val="10"/>
        <rFont val="宋体"/>
        <family val="0"/>
      </rPr>
      <t>金融部门监管支出</t>
    </r>
    <r>
      <rPr>
        <sz val="10"/>
        <rFont val="Times New Roman"/>
        <family val="1"/>
      </rPr>
      <t>(21702)</t>
    </r>
  </si>
  <si>
    <r>
      <t xml:space="preserve">     </t>
    </r>
    <r>
      <rPr>
        <sz val="10"/>
        <rFont val="宋体"/>
        <family val="0"/>
      </rPr>
      <t>其他金融监管等事务支出</t>
    </r>
    <r>
      <rPr>
        <sz val="10"/>
        <rFont val="Times New Roman"/>
        <family val="1"/>
      </rPr>
      <t>(21799)</t>
    </r>
  </si>
  <si>
    <r>
      <t>住房保障支出</t>
    </r>
    <r>
      <rPr>
        <sz val="10"/>
        <rFont val="Times New Roman"/>
        <family val="1"/>
      </rPr>
      <t>(221)</t>
    </r>
  </si>
  <si>
    <r>
      <t xml:space="preserve">    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(22102)</t>
    </r>
  </si>
  <si>
    <t>所属单位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</si>
</sst>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1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1"/>
      <name val="Times New Roman"/>
      <family val="1"/>
    </font>
    <font>
      <sz val="2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46">
    <xf numFmtId="0" fontId="0" fillId="0" borderId="0" xfId="0" applyAlignment="1">
      <alignment/>
    </xf>
    <xf numFmtId="0" fontId="88" fillId="0" borderId="0" xfId="290" applyFont="1">
      <alignment vertical="center"/>
      <protection/>
    </xf>
    <xf numFmtId="0" fontId="0" fillId="0" borderId="0" xfId="290">
      <alignment vertical="center"/>
      <protection/>
    </xf>
    <xf numFmtId="0" fontId="90" fillId="0" borderId="0" xfId="290" applyFont="1" applyAlignment="1">
      <alignment horizontal="center" vertical="center" wrapText="1"/>
      <protection/>
    </xf>
    <xf numFmtId="0" fontId="89" fillId="0" borderId="0" xfId="290" applyFont="1" applyAlignment="1">
      <alignment horizontal="center" vertical="center" wrapText="1"/>
      <protection/>
    </xf>
    <xf numFmtId="0" fontId="1" fillId="0" borderId="0" xfId="290" applyFont="1">
      <alignment vertical="center"/>
      <protection/>
    </xf>
    <xf numFmtId="0" fontId="41" fillId="0" borderId="0" xfId="290" applyFont="1" applyBorder="1" applyAlignment="1">
      <alignment horizontal="right" wrapText="1"/>
      <protection/>
    </xf>
    <xf numFmtId="177" fontId="41" fillId="0" borderId="18" xfId="290" applyNumberFormat="1" applyFont="1" applyBorder="1" applyAlignment="1">
      <alignment horizontal="center" vertical="center" wrapText="1"/>
      <protection/>
    </xf>
    <xf numFmtId="177" fontId="41" fillId="0" borderId="19" xfId="290" applyNumberFormat="1" applyFont="1" applyBorder="1" applyAlignment="1">
      <alignment horizontal="center" vertical="center" wrapText="1"/>
      <protection/>
    </xf>
    <xf numFmtId="177" fontId="5" fillId="0" borderId="19" xfId="290" applyNumberFormat="1" applyFont="1" applyBorder="1" applyAlignment="1">
      <alignment horizontal="center" vertical="center" wrapText="1"/>
      <protection/>
    </xf>
    <xf numFmtId="177" fontId="41" fillId="0" borderId="20" xfId="290" applyNumberFormat="1" applyFont="1" applyBorder="1" applyAlignment="1">
      <alignment horizontal="center" vertical="center" wrapText="1"/>
      <protection/>
    </xf>
    <xf numFmtId="177" fontId="5" fillId="0" borderId="21" xfId="290" applyNumberFormat="1" applyFont="1" applyBorder="1" applyAlignment="1">
      <alignment horizontal="center" vertical="center" wrapText="1"/>
      <protection/>
    </xf>
    <xf numFmtId="177" fontId="5" fillId="0" borderId="22" xfId="290" applyNumberFormat="1" applyFont="1" applyBorder="1" applyAlignment="1">
      <alignment horizontal="center" vertical="center" wrapText="1"/>
      <protection/>
    </xf>
    <xf numFmtId="177" fontId="5" fillId="0" borderId="23" xfId="290" applyNumberFormat="1" applyFont="1" applyBorder="1" applyAlignment="1">
      <alignment horizontal="center" vertical="center" wrapText="1"/>
      <protection/>
    </xf>
    <xf numFmtId="177" fontId="41" fillId="0" borderId="1" xfId="290" applyNumberFormat="1" applyFont="1" applyBorder="1" applyAlignment="1">
      <alignment horizontal="center" vertical="center" wrapText="1"/>
      <protection/>
    </xf>
    <xf numFmtId="177" fontId="41" fillId="0" borderId="24" xfId="290" applyNumberFormat="1" applyFont="1" applyBorder="1" applyAlignment="1">
      <alignment horizontal="center" vertical="center" wrapText="1"/>
      <protection/>
    </xf>
    <xf numFmtId="177" fontId="5" fillId="0" borderId="25" xfId="290" applyNumberFormat="1" applyFont="1" applyBorder="1" applyAlignment="1">
      <alignment horizontal="center" vertical="center" wrapText="1"/>
      <protection/>
    </xf>
    <xf numFmtId="177" fontId="41" fillId="0" borderId="2" xfId="290" applyNumberFormat="1" applyFont="1" applyBorder="1" applyAlignment="1">
      <alignment horizontal="center" vertical="center" wrapText="1"/>
      <protection/>
    </xf>
    <xf numFmtId="177" fontId="5" fillId="0" borderId="2" xfId="290" applyNumberFormat="1" applyFont="1" applyBorder="1" applyAlignment="1">
      <alignment horizontal="center" vertical="center" wrapText="1"/>
      <protection/>
    </xf>
    <xf numFmtId="177" fontId="41" fillId="0" borderId="26" xfId="290" applyNumberFormat="1" applyFont="1" applyBorder="1" applyAlignment="1">
      <alignment horizontal="center" vertical="center" wrapText="1"/>
      <protection/>
    </xf>
    <xf numFmtId="177" fontId="5" fillId="0" borderId="4" xfId="290" applyNumberFormat="1" applyFont="1" applyBorder="1" applyAlignment="1">
      <alignment horizontal="center" vertical="center" wrapText="1"/>
      <protection/>
    </xf>
    <xf numFmtId="177" fontId="5" fillId="0" borderId="27" xfId="290" applyNumberFormat="1" applyFont="1" applyBorder="1" applyAlignment="1">
      <alignment horizontal="center" vertical="center" wrapText="1"/>
      <protection/>
    </xf>
    <xf numFmtId="177" fontId="41" fillId="0" borderId="28" xfId="290" applyNumberFormat="1" applyFont="1" applyBorder="1" applyAlignment="1">
      <alignment horizontal="center" vertical="center" wrapText="1"/>
      <protection/>
    </xf>
    <xf numFmtId="177" fontId="5" fillId="0" borderId="6" xfId="290" applyNumberFormat="1" applyFont="1" applyBorder="1" applyAlignment="1">
      <alignment horizontal="center" vertical="center" wrapText="1"/>
      <protection/>
    </xf>
    <xf numFmtId="177" fontId="5" fillId="0" borderId="29" xfId="290" applyNumberFormat="1" applyFont="1" applyBorder="1" applyAlignment="1">
      <alignment horizontal="center" vertical="center" wrapText="1"/>
      <protection/>
    </xf>
    <xf numFmtId="177" fontId="5" fillId="0" borderId="11" xfId="290" applyNumberFormat="1" applyFont="1" applyBorder="1" applyAlignment="1">
      <alignment horizontal="center" vertical="center" wrapText="1"/>
      <protection/>
    </xf>
    <xf numFmtId="177" fontId="5" fillId="0" borderId="30" xfId="290" applyNumberFormat="1" applyFont="1" applyBorder="1" applyAlignment="1">
      <alignment horizontal="center" vertical="center" wrapText="1"/>
      <protection/>
    </xf>
    <xf numFmtId="177" fontId="5" fillId="0" borderId="31" xfId="290" applyNumberFormat="1" applyFont="1" applyBorder="1" applyAlignment="1">
      <alignment horizontal="center" vertical="center" wrapText="1"/>
      <protection/>
    </xf>
    <xf numFmtId="177" fontId="5" fillId="0" borderId="7" xfId="290" applyNumberFormat="1" applyFont="1" applyBorder="1" applyAlignment="1">
      <alignment horizontal="center" vertical="center" wrapText="1"/>
      <protection/>
    </xf>
    <xf numFmtId="177" fontId="41" fillId="0" borderId="2" xfId="290" applyNumberFormat="1" applyFont="1" applyBorder="1" applyAlignment="1">
      <alignment horizontal="center" vertical="center" wrapText="1"/>
      <protection/>
    </xf>
    <xf numFmtId="177" fontId="5" fillId="0" borderId="32" xfId="290" applyNumberFormat="1" applyFont="1" applyBorder="1" applyAlignment="1">
      <alignment horizontal="center" vertical="center" wrapText="1"/>
      <protection/>
    </xf>
    <xf numFmtId="177" fontId="43" fillId="0" borderId="33" xfId="290" applyNumberFormat="1" applyFont="1" applyBorder="1" applyAlignment="1">
      <alignment horizontal="center" vertical="center" wrapText="1"/>
      <protection/>
    </xf>
    <xf numFmtId="177" fontId="5" fillId="0" borderId="2" xfId="290" applyNumberFormat="1" applyFont="1" applyBorder="1" applyAlignment="1">
      <alignment vertical="center" wrapText="1"/>
      <protection/>
    </xf>
    <xf numFmtId="177" fontId="5" fillId="0" borderId="34" xfId="290" applyNumberFormat="1" applyFont="1" applyBorder="1" applyAlignment="1">
      <alignment vertical="center" wrapText="1"/>
      <protection/>
    </xf>
    <xf numFmtId="0" fontId="41" fillId="0" borderId="0" xfId="290" applyFont="1" applyAlignment="1">
      <alignment vertical="center"/>
      <protection/>
    </xf>
    <xf numFmtId="0" fontId="0" fillId="0" borderId="0" xfId="290" applyAlignment="1">
      <alignment vertical="center"/>
      <protection/>
    </xf>
    <xf numFmtId="177" fontId="5" fillId="0" borderId="2" xfId="290" applyNumberFormat="1" applyFont="1" applyBorder="1" applyAlignment="1">
      <alignment vertical="center"/>
      <protection/>
    </xf>
    <xf numFmtId="177" fontId="41" fillId="0" borderId="33" xfId="290" applyNumberFormat="1" applyFont="1" applyBorder="1" applyAlignment="1">
      <alignment vertical="center" shrinkToFit="1"/>
      <protection/>
    </xf>
    <xf numFmtId="177" fontId="5" fillId="0" borderId="33" xfId="290" applyNumberFormat="1" applyFont="1" applyBorder="1" applyAlignment="1">
      <alignment vertical="center" shrinkToFit="1"/>
      <protection/>
    </xf>
    <xf numFmtId="177" fontId="41" fillId="0" borderId="33" xfId="290" applyNumberFormat="1" applyFont="1" applyBorder="1">
      <alignment vertical="center"/>
      <protection/>
    </xf>
    <xf numFmtId="177" fontId="5" fillId="0" borderId="33" xfId="290" applyNumberFormat="1" applyFont="1" applyBorder="1">
      <alignment vertical="center"/>
      <protection/>
    </xf>
    <xf numFmtId="177" fontId="5" fillId="0" borderId="35" xfId="290" applyNumberFormat="1" applyFont="1" applyBorder="1">
      <alignment vertical="center"/>
      <protection/>
    </xf>
    <xf numFmtId="177" fontId="5" fillId="0" borderId="36" xfId="290" applyNumberFormat="1" applyFont="1" applyBorder="1" applyAlignment="1">
      <alignment vertical="center" wrapText="1"/>
      <protection/>
    </xf>
    <xf numFmtId="177" fontId="5" fillId="0" borderId="36" xfId="290" applyNumberFormat="1" applyFont="1" applyBorder="1" applyAlignment="1">
      <alignment vertical="center"/>
      <protection/>
    </xf>
    <xf numFmtId="177" fontId="5" fillId="0" borderId="37" xfId="290" applyNumberFormat="1" applyFont="1" applyBorder="1" applyAlignment="1">
      <alignment vertical="center" wrapText="1"/>
      <protection/>
    </xf>
    <xf numFmtId="177" fontId="5" fillId="0" borderId="38" xfId="290" applyNumberFormat="1" applyFont="1" applyBorder="1" applyAlignment="1">
      <alignment horizontal="justify" vertical="top" wrapText="1"/>
      <protection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Book1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Followed Hyperlink" xfId="305"/>
    <cellStyle name="汇总" xfId="306"/>
    <cellStyle name="Currency" xfId="307"/>
    <cellStyle name="Currency [0]" xfId="308"/>
    <cellStyle name="计算" xfId="309"/>
    <cellStyle name="检查单元格" xfId="310"/>
    <cellStyle name="解释性文本" xfId="311"/>
    <cellStyle name="借出原因" xfId="312"/>
    <cellStyle name="警告文本" xfId="313"/>
    <cellStyle name="链接单元格" xfId="314"/>
    <cellStyle name="콤마 [0]_BOILER-CO1" xfId="315"/>
    <cellStyle name="콤마_BOILER-CO1" xfId="316"/>
    <cellStyle name="통화 [0]_BOILER-CO1" xfId="317"/>
    <cellStyle name="통화_BOILER-CO1" xfId="318"/>
    <cellStyle name="표준_0N-HANDLING " xfId="319"/>
    <cellStyle name="霓付 [0]_97MBO" xfId="320"/>
    <cellStyle name="霓付_97MBO" xfId="321"/>
    <cellStyle name="烹拳 [0]_97MBO" xfId="322"/>
    <cellStyle name="烹拳_97MBO" xfId="323"/>
    <cellStyle name="普通_ 白土" xfId="324"/>
    <cellStyle name="千分位[0]_ 白土" xfId="325"/>
    <cellStyle name="千分位_ 白土" xfId="326"/>
    <cellStyle name="千位[0]_ 方正PC" xfId="327"/>
    <cellStyle name="千位_ 方正PC" xfId="328"/>
    <cellStyle name="Comma" xfId="329"/>
    <cellStyle name="Comma [0]" xfId="330"/>
    <cellStyle name="钎霖_laroux" xfId="331"/>
    <cellStyle name="强调文字颜色 1" xfId="332"/>
    <cellStyle name="强调文字颜色 2" xfId="333"/>
    <cellStyle name="强调文字颜色 3" xfId="334"/>
    <cellStyle name="强调文字颜色 4" xfId="335"/>
    <cellStyle name="强调文字颜色 5" xfId="336"/>
    <cellStyle name="强调文字颜色 6" xfId="337"/>
    <cellStyle name="日期" xfId="338"/>
    <cellStyle name="商品名称" xfId="339"/>
    <cellStyle name="适中" xfId="340"/>
    <cellStyle name="输出" xfId="341"/>
    <cellStyle name="输入" xfId="342"/>
    <cellStyle name="数量" xfId="343"/>
    <cellStyle name="样式 1" xfId="344"/>
    <cellStyle name="一般_NEGS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U40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20.625" style="2" customWidth="1"/>
    <col min="2" max="16" width="8.125" style="2" customWidth="1"/>
    <col min="17" max="16384" width="9.00390625" style="2" customWidth="1"/>
  </cols>
  <sheetData>
    <row r="1" ht="19.5" customHeight="1">
      <c r="A1" s="1" t="s">
        <v>8</v>
      </c>
    </row>
    <row r="2" spans="1:16" s="5" customFormat="1" ht="30" customHeight="1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5" customHeight="1">
      <c r="A4" s="7" t="s">
        <v>1</v>
      </c>
      <c r="B4" s="8" t="s">
        <v>10</v>
      </c>
      <c r="C4" s="9"/>
      <c r="D4" s="9"/>
      <c r="E4" s="9"/>
      <c r="F4" s="10" t="s">
        <v>2</v>
      </c>
      <c r="G4" s="11"/>
      <c r="H4" s="11"/>
      <c r="I4" s="11"/>
      <c r="J4" s="11"/>
      <c r="K4" s="11"/>
      <c r="L4" s="11"/>
      <c r="M4" s="8" t="s">
        <v>3</v>
      </c>
      <c r="N4" s="9"/>
      <c r="O4" s="9"/>
      <c r="P4" s="12"/>
    </row>
    <row r="5" spans="1:16" ht="19.5" customHeight="1">
      <c r="A5" s="13"/>
      <c r="B5" s="14" t="s">
        <v>4</v>
      </c>
      <c r="C5" s="15" t="s">
        <v>11</v>
      </c>
      <c r="D5" s="16"/>
      <c r="E5" s="14" t="s">
        <v>12</v>
      </c>
      <c r="F5" s="17" t="s">
        <v>13</v>
      </c>
      <c r="G5" s="18"/>
      <c r="H5" s="18"/>
      <c r="I5" s="18"/>
      <c r="J5" s="19" t="s">
        <v>14</v>
      </c>
      <c r="K5" s="20"/>
      <c r="L5" s="21"/>
      <c r="M5" s="14" t="s">
        <v>4</v>
      </c>
      <c r="N5" s="17" t="s">
        <v>5</v>
      </c>
      <c r="O5" s="18"/>
      <c r="P5" s="22" t="s">
        <v>6</v>
      </c>
    </row>
    <row r="6" spans="1:16" ht="19.5" customHeight="1">
      <c r="A6" s="13"/>
      <c r="B6" s="23"/>
      <c r="C6" s="24"/>
      <c r="D6" s="25"/>
      <c r="E6" s="23"/>
      <c r="F6" s="14" t="s">
        <v>4</v>
      </c>
      <c r="G6" s="17" t="s">
        <v>5</v>
      </c>
      <c r="H6" s="18"/>
      <c r="I6" s="14" t="s">
        <v>6</v>
      </c>
      <c r="J6" s="17" t="s">
        <v>5</v>
      </c>
      <c r="K6" s="18"/>
      <c r="L6" s="14" t="s">
        <v>6</v>
      </c>
      <c r="M6" s="23"/>
      <c r="N6" s="18"/>
      <c r="O6" s="18"/>
      <c r="P6" s="26"/>
    </row>
    <row r="7" spans="1:16" ht="19.5" customHeight="1">
      <c r="A7" s="27"/>
      <c r="B7" s="28"/>
      <c r="C7" s="29" t="s">
        <v>15</v>
      </c>
      <c r="D7" s="29" t="s">
        <v>16</v>
      </c>
      <c r="E7" s="28"/>
      <c r="F7" s="28"/>
      <c r="G7" s="29" t="s">
        <v>15</v>
      </c>
      <c r="H7" s="29" t="s">
        <v>16</v>
      </c>
      <c r="I7" s="28"/>
      <c r="J7" s="29" t="s">
        <v>15</v>
      </c>
      <c r="K7" s="29" t="s">
        <v>16</v>
      </c>
      <c r="L7" s="28"/>
      <c r="M7" s="28"/>
      <c r="N7" s="29" t="s">
        <v>15</v>
      </c>
      <c r="O7" s="29" t="s">
        <v>16</v>
      </c>
      <c r="P7" s="30"/>
    </row>
    <row r="8" spans="1:21" ht="19.5" customHeight="1">
      <c r="A8" s="31" t="s">
        <v>17</v>
      </c>
      <c r="B8" s="32">
        <f aca="true" t="shared" si="0" ref="B8:B22">SUM(C8:E8)</f>
        <v>66082.34</v>
      </c>
      <c r="C8" s="32">
        <f>SUM(C9+C16)</f>
        <v>13042.09</v>
      </c>
      <c r="D8" s="32">
        <f>SUM(D9+D16)</f>
        <v>16277.82</v>
      </c>
      <c r="E8" s="32">
        <f>SUM(E9+E16)</f>
        <v>36762.42999999999</v>
      </c>
      <c r="F8" s="32">
        <f aca="true" t="shared" si="1" ref="F8:F22">SUM(G8:I8)</f>
        <v>51010.64</v>
      </c>
      <c r="G8" s="32">
        <f>SUM(G9+G16)</f>
        <v>11670.310000000001</v>
      </c>
      <c r="H8" s="32">
        <f>SUM(H9+H16)</f>
        <v>10031.310000000001</v>
      </c>
      <c r="I8" s="32">
        <f>SUM(I9+I16)</f>
        <v>29309.02</v>
      </c>
      <c r="J8" s="32">
        <f>J9+J16</f>
        <v>0</v>
      </c>
      <c r="K8" s="32">
        <f>K9+K16</f>
        <v>45.92</v>
      </c>
      <c r="L8" s="32">
        <f>L9+L16</f>
        <v>-45.92</v>
      </c>
      <c r="M8" s="32">
        <f aca="true" t="shared" si="2" ref="M8:M22">B8-F8</f>
        <v>15071.699999999997</v>
      </c>
      <c r="N8" s="32">
        <f aca="true" t="shared" si="3" ref="N8:N22">C8-G8</f>
        <v>1371.7799999999988</v>
      </c>
      <c r="O8" s="32">
        <f aca="true" t="shared" si="4" ref="O8:O22">D8-H8</f>
        <v>6246.509999999998</v>
      </c>
      <c r="P8" s="33">
        <f aca="true" t="shared" si="5" ref="P8:P22">E8-I8</f>
        <v>7453.409999999993</v>
      </c>
      <c r="Q8" s="34"/>
      <c r="R8" s="34"/>
      <c r="S8" s="35"/>
      <c r="T8" s="35"/>
      <c r="U8" s="35"/>
    </row>
    <row r="9" spans="1:21" ht="19.5" customHeight="1">
      <c r="A9" s="31" t="s">
        <v>18</v>
      </c>
      <c r="B9" s="32">
        <f t="shared" si="0"/>
        <v>47160.7</v>
      </c>
      <c r="C9" s="36">
        <f>SUM(C10+C14)</f>
        <v>8768.09</v>
      </c>
      <c r="D9" s="36">
        <f>SUM(D10+D14)</f>
        <v>11028.6</v>
      </c>
      <c r="E9" s="36">
        <f>SUM(E10+E14)</f>
        <v>27364.009999999995</v>
      </c>
      <c r="F9" s="32">
        <f t="shared" si="1"/>
        <v>40730.44</v>
      </c>
      <c r="G9" s="32">
        <f aca="true" t="shared" si="6" ref="G9:L9">G10+G14</f>
        <v>7525.97</v>
      </c>
      <c r="H9" s="32">
        <f t="shared" si="6"/>
        <v>6925.34</v>
      </c>
      <c r="I9" s="32">
        <f t="shared" si="6"/>
        <v>26279.13</v>
      </c>
      <c r="J9" s="32">
        <f t="shared" si="6"/>
        <v>0</v>
      </c>
      <c r="K9" s="32">
        <f t="shared" si="6"/>
        <v>30.6</v>
      </c>
      <c r="L9" s="32">
        <f t="shared" si="6"/>
        <v>-30.6</v>
      </c>
      <c r="M9" s="32">
        <f t="shared" si="2"/>
        <v>6430.259999999995</v>
      </c>
      <c r="N9" s="32">
        <f t="shared" si="3"/>
        <v>1242.12</v>
      </c>
      <c r="O9" s="32">
        <f t="shared" si="4"/>
        <v>4103.26</v>
      </c>
      <c r="P9" s="33">
        <f t="shared" si="5"/>
        <v>1084.8799999999937</v>
      </c>
      <c r="Q9" s="34"/>
      <c r="R9" s="34"/>
      <c r="S9" s="35"/>
      <c r="T9" s="35"/>
      <c r="U9" s="35"/>
    </row>
    <row r="10" spans="1:21" ht="19.5" customHeight="1">
      <c r="A10" s="37" t="s">
        <v>19</v>
      </c>
      <c r="B10" s="32">
        <f t="shared" si="0"/>
        <v>44337.10999999999</v>
      </c>
      <c r="C10" s="36">
        <v>5944.5</v>
      </c>
      <c r="D10" s="36">
        <f>SUM(D11:D13)</f>
        <v>11028.6</v>
      </c>
      <c r="E10" s="36">
        <f>SUM(E11:E13)</f>
        <v>27364.009999999995</v>
      </c>
      <c r="F10" s="32">
        <f t="shared" si="1"/>
        <v>39148.97</v>
      </c>
      <c r="G10" s="32">
        <f aca="true" t="shared" si="7" ref="G10:L10">G11+G12+G13</f>
        <v>5944.5</v>
      </c>
      <c r="H10" s="32">
        <f t="shared" si="7"/>
        <v>6925.34</v>
      </c>
      <c r="I10" s="32">
        <f t="shared" si="7"/>
        <v>26279.13</v>
      </c>
      <c r="J10" s="32">
        <f t="shared" si="7"/>
        <v>0</v>
      </c>
      <c r="K10" s="32">
        <f t="shared" si="7"/>
        <v>30.6</v>
      </c>
      <c r="L10" s="32">
        <f t="shared" si="7"/>
        <v>-30.6</v>
      </c>
      <c r="M10" s="32">
        <f t="shared" si="2"/>
        <v>5188.139999999992</v>
      </c>
      <c r="N10" s="32">
        <f t="shared" si="3"/>
        <v>0</v>
      </c>
      <c r="O10" s="32">
        <f t="shared" si="4"/>
        <v>4103.26</v>
      </c>
      <c r="P10" s="33">
        <f t="shared" si="5"/>
        <v>1084.8799999999937</v>
      </c>
      <c r="Q10" s="34"/>
      <c r="R10" s="34"/>
      <c r="S10" s="35"/>
      <c r="T10" s="35"/>
      <c r="U10" s="35"/>
    </row>
    <row r="11" spans="1:21" ht="19.5" customHeight="1">
      <c r="A11" s="38" t="s">
        <v>20</v>
      </c>
      <c r="B11" s="32">
        <f t="shared" si="0"/>
        <v>21120.68</v>
      </c>
      <c r="C11" s="36">
        <v>5944.5</v>
      </c>
      <c r="D11" s="36">
        <f>7704.89+3323.71</f>
        <v>11028.6</v>
      </c>
      <c r="E11" s="36">
        <v>4147.58</v>
      </c>
      <c r="F11" s="32">
        <f t="shared" si="1"/>
        <v>17017.42</v>
      </c>
      <c r="G11" s="32">
        <f>5944.5+J11</f>
        <v>5944.5</v>
      </c>
      <c r="H11" s="32">
        <f>6894.74+K11</f>
        <v>6925.34</v>
      </c>
      <c r="I11" s="32">
        <f>4147.58+L11</f>
        <v>4147.58</v>
      </c>
      <c r="J11" s="32">
        <v>0</v>
      </c>
      <c r="K11" s="32">
        <v>30.6</v>
      </c>
      <c r="L11" s="32">
        <v>0</v>
      </c>
      <c r="M11" s="32">
        <f t="shared" si="2"/>
        <v>4103.260000000002</v>
      </c>
      <c r="N11" s="32">
        <f t="shared" si="3"/>
        <v>0</v>
      </c>
      <c r="O11" s="32">
        <f t="shared" si="4"/>
        <v>4103.26</v>
      </c>
      <c r="P11" s="33">
        <f t="shared" si="5"/>
        <v>0</v>
      </c>
      <c r="Q11" s="34"/>
      <c r="R11" s="34"/>
      <c r="S11" s="35"/>
      <c r="T11" s="35"/>
      <c r="U11" s="35"/>
    </row>
    <row r="12" spans="1:21" ht="19.5" customHeight="1">
      <c r="A12" s="38" t="s">
        <v>21</v>
      </c>
      <c r="B12" s="32">
        <f t="shared" si="0"/>
        <v>22128.579999999994</v>
      </c>
      <c r="C12" s="36">
        <v>0</v>
      </c>
      <c r="D12" s="36">
        <v>0</v>
      </c>
      <c r="E12" s="36">
        <f>18992.01+118.42+746.52+15.98+868.32+1194.6+42.02+85.71+64.99+0.01</f>
        <v>22128.579999999994</v>
      </c>
      <c r="F12" s="32">
        <f t="shared" si="1"/>
        <v>21070.79</v>
      </c>
      <c r="G12" s="32">
        <v>0</v>
      </c>
      <c r="H12" s="32">
        <v>0</v>
      </c>
      <c r="I12" s="32">
        <f>21101.39+L12</f>
        <v>21070.79</v>
      </c>
      <c r="J12" s="32">
        <v>0</v>
      </c>
      <c r="K12" s="32">
        <v>0</v>
      </c>
      <c r="L12" s="32">
        <v>-30.6</v>
      </c>
      <c r="M12" s="32">
        <f t="shared" si="2"/>
        <v>1057.7899999999936</v>
      </c>
      <c r="N12" s="32">
        <f t="shared" si="3"/>
        <v>0</v>
      </c>
      <c r="O12" s="32">
        <f t="shared" si="4"/>
        <v>0</v>
      </c>
      <c r="P12" s="33">
        <f t="shared" si="5"/>
        <v>1057.7899999999936</v>
      </c>
      <c r="Q12" s="34"/>
      <c r="R12" s="34"/>
      <c r="S12" s="35"/>
      <c r="T12" s="35"/>
      <c r="U12" s="35"/>
    </row>
    <row r="13" spans="1:21" ht="19.5" customHeight="1">
      <c r="A13" s="38" t="s">
        <v>22</v>
      </c>
      <c r="B13" s="32">
        <f t="shared" si="0"/>
        <v>1087.85</v>
      </c>
      <c r="C13" s="36">
        <v>0</v>
      </c>
      <c r="D13" s="36">
        <v>0</v>
      </c>
      <c r="E13" s="36">
        <f>1080+7.85</f>
        <v>1087.85</v>
      </c>
      <c r="F13" s="32">
        <f t="shared" si="1"/>
        <v>1060.76</v>
      </c>
      <c r="G13" s="32">
        <v>0</v>
      </c>
      <c r="H13" s="32">
        <v>0</v>
      </c>
      <c r="I13" s="32">
        <v>1060.76</v>
      </c>
      <c r="J13" s="32">
        <v>0</v>
      </c>
      <c r="K13" s="32">
        <v>0</v>
      </c>
      <c r="L13" s="32">
        <v>0</v>
      </c>
      <c r="M13" s="32">
        <f t="shared" si="2"/>
        <v>27.089999999999918</v>
      </c>
      <c r="N13" s="32">
        <f t="shared" si="3"/>
        <v>0</v>
      </c>
      <c r="O13" s="32">
        <f t="shared" si="4"/>
        <v>0</v>
      </c>
      <c r="P13" s="33">
        <f t="shared" si="5"/>
        <v>27.089999999999918</v>
      </c>
      <c r="Q13" s="34"/>
      <c r="R13" s="34"/>
      <c r="S13" s="35"/>
      <c r="T13" s="35"/>
      <c r="U13" s="35"/>
    </row>
    <row r="14" spans="1:21" ht="19.5" customHeight="1">
      <c r="A14" s="39" t="s">
        <v>23</v>
      </c>
      <c r="B14" s="32">
        <f t="shared" si="0"/>
        <v>2823.59</v>
      </c>
      <c r="C14" s="36">
        <f>C15</f>
        <v>2823.59</v>
      </c>
      <c r="D14" s="36">
        <v>0</v>
      </c>
      <c r="E14" s="36">
        <v>0</v>
      </c>
      <c r="F14" s="32">
        <f t="shared" si="1"/>
        <v>1581.47</v>
      </c>
      <c r="G14" s="32">
        <v>1581.47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f t="shared" si="2"/>
        <v>1242.1200000000001</v>
      </c>
      <c r="N14" s="32">
        <f t="shared" si="3"/>
        <v>1242.1200000000001</v>
      </c>
      <c r="O14" s="32">
        <f t="shared" si="4"/>
        <v>0</v>
      </c>
      <c r="P14" s="33">
        <f t="shared" si="5"/>
        <v>0</v>
      </c>
      <c r="Q14" s="34"/>
      <c r="R14" s="34"/>
      <c r="S14" s="35"/>
      <c r="T14" s="35"/>
      <c r="U14" s="35"/>
    </row>
    <row r="15" spans="1:21" ht="19.5" customHeight="1">
      <c r="A15" s="40" t="s">
        <v>24</v>
      </c>
      <c r="B15" s="32">
        <f t="shared" si="0"/>
        <v>2823.59</v>
      </c>
      <c r="C15" s="36">
        <f>2637.58+47.22+67.77+71.01+0.01</f>
        <v>2823.59</v>
      </c>
      <c r="D15" s="36">
        <v>0</v>
      </c>
      <c r="E15" s="36">
        <v>0</v>
      </c>
      <c r="F15" s="32">
        <f t="shared" si="1"/>
        <v>1581.47</v>
      </c>
      <c r="G15" s="32">
        <v>1581.47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f t="shared" si="2"/>
        <v>1242.1200000000001</v>
      </c>
      <c r="N15" s="32">
        <f t="shared" si="3"/>
        <v>1242.1200000000001</v>
      </c>
      <c r="O15" s="32">
        <f t="shared" si="4"/>
        <v>0</v>
      </c>
      <c r="P15" s="33">
        <f t="shared" si="5"/>
        <v>0</v>
      </c>
      <c r="Q15" s="34"/>
      <c r="R15" s="34"/>
      <c r="S15" s="35"/>
      <c r="T15" s="35"/>
      <c r="U15" s="35"/>
    </row>
    <row r="16" spans="1:21" ht="19.5" customHeight="1">
      <c r="A16" s="31" t="s">
        <v>25</v>
      </c>
      <c r="B16" s="32">
        <f t="shared" si="0"/>
        <v>18921.64</v>
      </c>
      <c r="C16" s="36">
        <f>SUM(C21+C17)</f>
        <v>4274</v>
      </c>
      <c r="D16" s="36">
        <f>SUM(D17+D21)</f>
        <v>5249.22</v>
      </c>
      <c r="E16" s="36">
        <f>E17+E21</f>
        <v>9398.42</v>
      </c>
      <c r="F16" s="32">
        <f t="shared" si="1"/>
        <v>10280.2</v>
      </c>
      <c r="G16" s="32">
        <f aca="true" t="shared" si="8" ref="G16:L16">G17+G21</f>
        <v>4144.34</v>
      </c>
      <c r="H16" s="32">
        <f t="shared" si="8"/>
        <v>3105.9700000000003</v>
      </c>
      <c r="I16" s="32">
        <f t="shared" si="8"/>
        <v>3029.89</v>
      </c>
      <c r="J16" s="32">
        <f t="shared" si="8"/>
        <v>0</v>
      </c>
      <c r="K16" s="32">
        <f t="shared" si="8"/>
        <v>15.32</v>
      </c>
      <c r="L16" s="32">
        <f t="shared" si="8"/>
        <v>-15.32</v>
      </c>
      <c r="M16" s="32">
        <f t="shared" si="2"/>
        <v>8641.439999999999</v>
      </c>
      <c r="N16" s="32">
        <f t="shared" si="3"/>
        <v>129.65999999999985</v>
      </c>
      <c r="O16" s="32">
        <f t="shared" si="4"/>
        <v>2143.25</v>
      </c>
      <c r="P16" s="33">
        <f t="shared" si="5"/>
        <v>6368.530000000001</v>
      </c>
      <c r="Q16" s="34"/>
      <c r="R16" s="34"/>
      <c r="S16" s="35"/>
      <c r="T16" s="35"/>
      <c r="U16" s="35"/>
    </row>
    <row r="17" spans="1:21" ht="19.5" customHeight="1">
      <c r="A17" s="37" t="s">
        <v>19</v>
      </c>
      <c r="B17" s="32">
        <f t="shared" si="0"/>
        <v>17938.75</v>
      </c>
      <c r="C17" s="36">
        <f>SUM(C18:C20)</f>
        <v>3291.1099999999997</v>
      </c>
      <c r="D17" s="36">
        <f>SUM(D18:D20)</f>
        <v>5249.22</v>
      </c>
      <c r="E17" s="36">
        <f>SUM(E18:E20)</f>
        <v>9398.42</v>
      </c>
      <c r="F17" s="32">
        <f t="shared" si="1"/>
        <v>9426.97</v>
      </c>
      <c r="G17" s="32">
        <f aca="true" t="shared" si="9" ref="G17:L17">G18+G19+G20</f>
        <v>3291.11</v>
      </c>
      <c r="H17" s="32">
        <f t="shared" si="9"/>
        <v>3105.9700000000003</v>
      </c>
      <c r="I17" s="32">
        <f t="shared" si="9"/>
        <v>3029.89</v>
      </c>
      <c r="J17" s="32">
        <f t="shared" si="9"/>
        <v>0</v>
      </c>
      <c r="K17" s="32">
        <f t="shared" si="9"/>
        <v>15.32</v>
      </c>
      <c r="L17" s="32">
        <f t="shared" si="9"/>
        <v>-15.32</v>
      </c>
      <c r="M17" s="32">
        <f t="shared" si="2"/>
        <v>8511.78</v>
      </c>
      <c r="N17" s="32">
        <f t="shared" si="3"/>
        <v>0</v>
      </c>
      <c r="O17" s="32">
        <f t="shared" si="4"/>
        <v>2143.25</v>
      </c>
      <c r="P17" s="33">
        <f t="shared" si="5"/>
        <v>6368.530000000001</v>
      </c>
      <c r="Q17" s="34"/>
      <c r="R17" s="34"/>
      <c r="S17" s="35"/>
      <c r="T17" s="35"/>
      <c r="U17" s="35"/>
    </row>
    <row r="18" spans="1:21" ht="19.5" customHeight="1">
      <c r="A18" s="38" t="s">
        <v>20</v>
      </c>
      <c r="B18" s="32">
        <f t="shared" si="0"/>
        <v>8647.8</v>
      </c>
      <c r="C18" s="36">
        <f>3244.37+46.74</f>
        <v>3291.1099999999997</v>
      </c>
      <c r="D18" s="36">
        <f>3606.32+1524.77+118.13</f>
        <v>5249.22</v>
      </c>
      <c r="E18" s="36">
        <f>102.52+4.95</f>
        <v>107.47</v>
      </c>
      <c r="F18" s="32">
        <f t="shared" si="1"/>
        <v>6498.93</v>
      </c>
      <c r="G18" s="32">
        <f>3291.11+J18</f>
        <v>3291.11</v>
      </c>
      <c r="H18" s="32">
        <f>3090.65+K18</f>
        <v>3105.9700000000003</v>
      </c>
      <c r="I18" s="32">
        <f>101.85+L18</f>
        <v>101.85</v>
      </c>
      <c r="J18" s="32">
        <v>0</v>
      </c>
      <c r="K18" s="32">
        <f>7.7+7.62</f>
        <v>15.32</v>
      </c>
      <c r="L18" s="32">
        <v>0</v>
      </c>
      <c r="M18" s="32">
        <f t="shared" si="2"/>
        <v>2148.869999999999</v>
      </c>
      <c r="N18" s="32">
        <f t="shared" si="3"/>
        <v>0</v>
      </c>
      <c r="O18" s="32">
        <f t="shared" si="4"/>
        <v>2143.25</v>
      </c>
      <c r="P18" s="33">
        <f t="shared" si="5"/>
        <v>5.6200000000000045</v>
      </c>
      <c r="Q18" s="34"/>
      <c r="R18" s="34"/>
      <c r="S18" s="35"/>
      <c r="T18" s="35"/>
      <c r="U18" s="35"/>
    </row>
    <row r="19" spans="1:21" ht="19.5" customHeight="1">
      <c r="A19" s="38" t="s">
        <v>21</v>
      </c>
      <c r="B19" s="32">
        <f t="shared" si="0"/>
        <v>8954.76</v>
      </c>
      <c r="C19" s="36">
        <v>0</v>
      </c>
      <c r="D19" s="32">
        <v>0</v>
      </c>
      <c r="E19" s="36">
        <f>1348.95+0.05+462.62+986.14+6157</f>
        <v>8954.76</v>
      </c>
      <c r="F19" s="32">
        <f t="shared" si="1"/>
        <v>2620.2</v>
      </c>
      <c r="G19" s="32">
        <v>0</v>
      </c>
      <c r="H19" s="32">
        <v>0</v>
      </c>
      <c r="I19" s="32">
        <f>2635.52+L19</f>
        <v>2620.2</v>
      </c>
      <c r="J19" s="32">
        <v>0</v>
      </c>
      <c r="K19" s="32">
        <v>0</v>
      </c>
      <c r="L19" s="32">
        <v>-15.32</v>
      </c>
      <c r="M19" s="32">
        <f t="shared" si="2"/>
        <v>6334.56</v>
      </c>
      <c r="N19" s="32">
        <f t="shared" si="3"/>
        <v>0</v>
      </c>
      <c r="O19" s="32">
        <f t="shared" si="4"/>
        <v>0</v>
      </c>
      <c r="P19" s="33">
        <f t="shared" si="5"/>
        <v>6334.56</v>
      </c>
      <c r="Q19" s="34"/>
      <c r="R19" s="34"/>
      <c r="S19" s="35"/>
      <c r="T19" s="35"/>
      <c r="U19" s="35"/>
    </row>
    <row r="20" spans="1:21" ht="19.5" customHeight="1">
      <c r="A20" s="38" t="s">
        <v>22</v>
      </c>
      <c r="B20" s="32">
        <f t="shared" si="0"/>
        <v>336.19</v>
      </c>
      <c r="C20" s="36">
        <v>0</v>
      </c>
      <c r="D20" s="32">
        <v>0</v>
      </c>
      <c r="E20" s="36">
        <f>252+84+0.19</f>
        <v>336.19</v>
      </c>
      <c r="F20" s="32">
        <f t="shared" si="1"/>
        <v>307.84</v>
      </c>
      <c r="G20" s="32">
        <v>0</v>
      </c>
      <c r="H20" s="32">
        <v>0</v>
      </c>
      <c r="I20" s="32">
        <v>307.84</v>
      </c>
      <c r="J20" s="32">
        <v>0</v>
      </c>
      <c r="K20" s="32">
        <v>0</v>
      </c>
      <c r="L20" s="32">
        <v>0</v>
      </c>
      <c r="M20" s="32">
        <f t="shared" si="2"/>
        <v>28.350000000000023</v>
      </c>
      <c r="N20" s="32">
        <f t="shared" si="3"/>
        <v>0</v>
      </c>
      <c r="O20" s="32">
        <f t="shared" si="4"/>
        <v>0</v>
      </c>
      <c r="P20" s="33">
        <f t="shared" si="5"/>
        <v>28.350000000000023</v>
      </c>
      <c r="Q20" s="34"/>
      <c r="R20" s="34"/>
      <c r="S20" s="35"/>
      <c r="T20" s="35"/>
      <c r="U20" s="35"/>
    </row>
    <row r="21" spans="1:21" ht="19.5" customHeight="1">
      <c r="A21" s="39" t="s">
        <v>23</v>
      </c>
      <c r="B21" s="32">
        <f t="shared" si="0"/>
        <v>982.8899999999999</v>
      </c>
      <c r="C21" s="36">
        <f>C22</f>
        <v>982.8899999999999</v>
      </c>
      <c r="D21" s="32">
        <v>0</v>
      </c>
      <c r="E21" s="32">
        <v>0</v>
      </c>
      <c r="F21" s="32">
        <f t="shared" si="1"/>
        <v>853.23</v>
      </c>
      <c r="G21" s="32">
        <v>853.23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f t="shared" si="2"/>
        <v>129.65999999999985</v>
      </c>
      <c r="N21" s="32">
        <f t="shared" si="3"/>
        <v>129.65999999999985</v>
      </c>
      <c r="O21" s="32">
        <f t="shared" si="4"/>
        <v>0</v>
      </c>
      <c r="P21" s="33">
        <f t="shared" si="5"/>
        <v>0</v>
      </c>
      <c r="Q21" s="34"/>
      <c r="R21" s="34"/>
      <c r="S21" s="35"/>
      <c r="T21" s="35"/>
      <c r="U21" s="35"/>
    </row>
    <row r="22" spans="1:21" ht="19.5" customHeight="1" thickBot="1">
      <c r="A22" s="41" t="s">
        <v>24</v>
      </c>
      <c r="B22" s="42">
        <f t="shared" si="0"/>
        <v>982.8899999999999</v>
      </c>
      <c r="C22" s="43">
        <f>929.42+3.17+44+5.91+0.39</f>
        <v>982.8899999999999</v>
      </c>
      <c r="D22" s="42">
        <v>0</v>
      </c>
      <c r="E22" s="42">
        <v>0</v>
      </c>
      <c r="F22" s="42">
        <f t="shared" si="1"/>
        <v>853.23</v>
      </c>
      <c r="G22" s="42">
        <v>853.23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f t="shared" si="2"/>
        <v>129.65999999999985</v>
      </c>
      <c r="N22" s="42">
        <f t="shared" si="3"/>
        <v>129.65999999999985</v>
      </c>
      <c r="O22" s="42">
        <f t="shared" si="4"/>
        <v>0</v>
      </c>
      <c r="P22" s="44">
        <f t="shared" si="5"/>
        <v>0</v>
      </c>
      <c r="Q22" s="34"/>
      <c r="R22" s="34"/>
      <c r="S22" s="35"/>
      <c r="T22" s="35"/>
      <c r="U22" s="35"/>
    </row>
    <row r="23" spans="1:21" ht="14.25">
      <c r="A23" s="45" t="s">
        <v>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4"/>
      <c r="R23" s="34"/>
      <c r="S23" s="35"/>
      <c r="T23" s="35"/>
      <c r="U23" s="35"/>
    </row>
    <row r="24" spans="2:21" ht="14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35"/>
      <c r="U24" s="35"/>
    </row>
    <row r="25" spans="2:21" ht="14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5"/>
      <c r="U25" s="35"/>
    </row>
    <row r="26" spans="2:21" ht="14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5"/>
    </row>
    <row r="27" spans="2:21" ht="14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5"/>
      <c r="U27" s="35"/>
    </row>
    <row r="28" spans="2:21" ht="14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  <c r="T28" s="35"/>
      <c r="U28" s="35"/>
    </row>
    <row r="29" spans="2:21" ht="14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5"/>
      <c r="U29" s="35"/>
    </row>
    <row r="30" spans="2:21" ht="14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35"/>
      <c r="U30" s="35"/>
    </row>
    <row r="31" spans="2:21" ht="14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5"/>
      <c r="U31" s="35"/>
    </row>
    <row r="32" spans="2:21" ht="14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5"/>
    </row>
    <row r="33" spans="2:21" ht="14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5"/>
      <c r="U33" s="35"/>
    </row>
    <row r="34" spans="2:21" ht="14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5"/>
    </row>
    <row r="35" spans="2:21" ht="14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5"/>
      <c r="U35" s="35"/>
    </row>
    <row r="36" spans="2:21" ht="14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5"/>
      <c r="U36" s="35"/>
    </row>
    <row r="37" spans="2:21" ht="14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2:21" ht="14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2:21" ht="14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2:21" ht="14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</sheetData>
  <mergeCells count="20">
    <mergeCell ref="A23:P23"/>
    <mergeCell ref="M5:M7"/>
    <mergeCell ref="N5:O6"/>
    <mergeCell ref="G6:H6"/>
    <mergeCell ref="I6:I7"/>
    <mergeCell ref="J6:K6"/>
    <mergeCell ref="L6:L7"/>
    <mergeCell ref="F5:I5"/>
    <mergeCell ref="J5:L5"/>
    <mergeCell ref="P5:P7"/>
    <mergeCell ref="A2:P2"/>
    <mergeCell ref="A3:P3"/>
    <mergeCell ref="A4:A7"/>
    <mergeCell ref="B4:E4"/>
    <mergeCell ref="F4:L4"/>
    <mergeCell ref="M4:P4"/>
    <mergeCell ref="B5:B7"/>
    <mergeCell ref="F6:F7"/>
    <mergeCell ref="E5:E7"/>
    <mergeCell ref="C5:D6"/>
  </mergeCells>
  <printOptions horizontalCentered="1"/>
  <pageMargins left="0.5905511811023623" right="0.35433070866141736" top="0.7874015748031497" bottom="0.3937007874015748" header="0.5118110236220472" footer="0.5118110236220472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2011-06-26T11:31:58Z</dcterms:created>
  <dcterms:modified xsi:type="dcterms:W3CDTF">2011-06-26T11:32:14Z</dcterms:modified>
  <cp:category/>
  <cp:version/>
  <cp:contentType/>
  <cp:contentStatus/>
</cp:coreProperties>
</file>